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ppalle\Desktop\FRENETICS-ANR\Stage-Khatchadourian\"/>
    </mc:Choice>
  </mc:AlternateContent>
  <bookViews>
    <workbookView xWindow="0" yWindow="0" windowWidth="19560" windowHeight="7680"/>
  </bookViews>
  <sheets>
    <sheet name="Tableau Général" sheetId="8" r:id="rId1"/>
    <sheet name="Lis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76" i="8" l="1"/>
  <c r="AA74" i="8" l="1"/>
  <c r="J66" i="8" l="1"/>
  <c r="AC66" i="8" l="1"/>
  <c r="AA70" i="8"/>
  <c r="AA75" i="8"/>
  <c r="AA72" i="8"/>
  <c r="AA71" i="8"/>
  <c r="AA69" i="8"/>
  <c r="J63" i="8"/>
  <c r="H65" i="8" l="1"/>
  <c r="H64" i="8"/>
  <c r="H63" i="8"/>
  <c r="AA77" i="8" l="1"/>
  <c r="AA73" i="8"/>
  <c r="AA67" i="8" l="1"/>
  <c r="AC62" i="8"/>
  <c r="AC64" i="8"/>
  <c r="X14" i="8"/>
  <c r="X15" i="8"/>
  <c r="X16" i="8"/>
  <c r="H77" i="8" l="1"/>
  <c r="H76" i="8"/>
  <c r="H75" i="8"/>
  <c r="H74" i="8"/>
  <c r="H70" i="8"/>
  <c r="H69" i="8"/>
  <c r="H68" i="8"/>
  <c r="H67" i="8"/>
  <c r="J71" i="8"/>
  <c r="J70" i="8"/>
  <c r="J69" i="8"/>
  <c r="J68" i="8"/>
  <c r="J67" i="8"/>
  <c r="J65" i="8"/>
  <c r="J64" i="8"/>
  <c r="AC65" i="8"/>
  <c r="AC63" i="8"/>
  <c r="AA68" i="8"/>
  <c r="AA63" i="8"/>
  <c r="AA62" i="8"/>
  <c r="X49" i="8"/>
  <c r="X50" i="8"/>
  <c r="X51" i="8"/>
  <c r="X52" i="8"/>
  <c r="X53" i="8"/>
  <c r="X54" i="8"/>
  <c r="X55" i="8"/>
  <c r="X56" i="8"/>
  <c r="X57" i="8"/>
  <c r="X58" i="8"/>
  <c r="X59" i="8"/>
  <c r="X60" i="8"/>
  <c r="X5" i="8" l="1"/>
  <c r="X6" i="8"/>
  <c r="X7" i="8"/>
  <c r="X8" i="8"/>
  <c r="X9" i="8"/>
  <c r="X10" i="8"/>
  <c r="X11" i="8"/>
  <c r="X12" i="8"/>
  <c r="X13" i="8"/>
  <c r="X17" i="8"/>
  <c r="X18" i="8"/>
  <c r="X19" i="8"/>
  <c r="X20" i="8"/>
  <c r="X21" i="8"/>
  <c r="X22" i="8"/>
  <c r="X23" i="8"/>
  <c r="X24" i="8"/>
  <c r="X25" i="8"/>
  <c r="X26" i="8"/>
  <c r="X27" i="8"/>
  <c r="X28" i="8"/>
  <c r="X29" i="8"/>
  <c r="X30" i="8"/>
  <c r="X31" i="8"/>
  <c r="X32" i="8"/>
  <c r="X33" i="8"/>
  <c r="X34" i="8"/>
  <c r="X35" i="8"/>
  <c r="X36" i="8"/>
  <c r="X37" i="8"/>
  <c r="X38" i="8"/>
  <c r="X39" i="8"/>
  <c r="X40" i="8"/>
  <c r="X41" i="8"/>
  <c r="X42" i="8"/>
  <c r="X43" i="8"/>
  <c r="X44" i="8"/>
  <c r="X45" i="8" l="1"/>
  <c r="X46" i="8"/>
  <c r="X47" i="8"/>
  <c r="X48" i="8"/>
  <c r="T64" i="8" l="1"/>
  <c r="T63" i="8"/>
  <c r="T65" i="8" l="1"/>
  <c r="T67" i="8" s="1"/>
</calcChain>
</file>

<file path=xl/comments1.xml><?xml version="1.0" encoding="utf-8"?>
<comments xmlns="http://schemas.openxmlformats.org/spreadsheetml/2006/main">
  <authors>
    <author>Pierre Khatcha</author>
  </authors>
  <commentList>
    <comment ref="H3" authorId="0" shapeId="0">
      <text>
        <r>
          <rPr>
            <sz val="9"/>
            <color indexed="81"/>
            <rFont val="Tahoma"/>
            <family val="2"/>
          </rPr>
          <t xml:space="preserve">1) Feu issue d'un incendie bâtiment voisin, rayonnement ou émissions de particules/braises/débris provenant de la façade voisine
2) Feu au pied de la façade externe ou déclenché su la partie externe de la façade (ex: feu de balcon)
3) Feu intérieur qui se propage à l'extérieur sur la façade </t>
        </r>
      </text>
    </comment>
    <comment ref="I3" authorId="0" shapeId="0">
      <text>
        <r>
          <rPr>
            <sz val="9"/>
            <color indexed="81"/>
            <rFont val="Tahoma"/>
            <charset val="1"/>
          </rPr>
          <t xml:space="preserve">Habitat = Bâtiment d'habitation (h&lt;50m)
IGH = Immeuble Grande Hauteur (h&gt;50m)
ERP = Etabilissement Recevant du Public
ERT = Etablissement recevant des travaileurs
</t>
        </r>
      </text>
    </comment>
    <comment ref="K3" authorId="0" shapeId="0">
      <text>
        <r>
          <rPr>
            <sz val="9"/>
            <color indexed="81"/>
            <rFont val="Tahoma"/>
            <family val="2"/>
          </rPr>
          <t>1) Maison individuelle
2) Mitoyenneté
3) Collectif h&lt;28m
4) Collectif h=[28m;50m]</t>
        </r>
      </text>
    </comment>
    <comment ref="L3" authorId="0" shapeId="0">
      <text>
        <r>
          <rPr>
            <sz val="9"/>
            <color indexed="81"/>
            <rFont val="Tahoma"/>
            <family val="2"/>
          </rPr>
          <t xml:space="preserve">J)  Acceuil personne agées/handicapées
M) Salles audition, spectacles, réunions 
N) Magasins, vente, commerces
O) Restaurants, débits de boissons
P) Hôtels et pensions de famille
Q) Salles danse et jeux
R) Eveil, formation, vacances, loisirs
S) Bibliothèques, documentations
T) Salles d'exposition
U) Etablissement de soins
V) Etablissement de culte
W) Administration, banques, bureaux
X) Etablissement sportif
Y) Musées
PA) Etablissement en plein air
PS) Parc de stationnement couvert
GA) GAres
OA) Hôtel restaurants en altitude
EF) Etablissement flottant
REF) Refuge de montagne
</t>
        </r>
      </text>
    </comment>
    <comment ref="M3" authorId="0" shapeId="0">
      <text>
        <r>
          <rPr>
            <sz val="9"/>
            <color indexed="81"/>
            <rFont val="Tahoma"/>
            <family val="2"/>
          </rPr>
          <t>GHA) à usage habitation
GHO) à usage hôtel
GHR) à usage enseignement
GHS) à usage dépôt d'archives
GHTC) à usage tour de côntrôle
GHU) à usage sanitaire
GHW1) à usage bureaux h=[28m;50m]
GHW2) à usage bureaux h&gt;50m
GHZ) à usage mixte h=[28m;50m]
ITGH) h&gt;200m</t>
        </r>
      </text>
    </comment>
    <comment ref="S3" authorId="0" shapeId="0">
      <text>
        <r>
          <rPr>
            <sz val="9"/>
            <color indexed="81"/>
            <rFont val="Tahoma"/>
            <family val="2"/>
          </rPr>
          <t xml:space="preserve">Respecté = Pas de propagation interieur si feu exterieur (ex: cage escaliers…)
Non respecté = Propagation interieur simultanée au feu exterieur
</t>
        </r>
      </text>
    </comment>
    <comment ref="Y3" authorId="0" shapeId="0">
      <text>
        <r>
          <rPr>
            <sz val="9"/>
            <color indexed="81"/>
            <rFont val="Tahoma"/>
            <family val="2"/>
          </rPr>
          <t xml:space="preserve">Important = Mort(s) et/ou Dégat matériel coût conséquent 
Modéré = Bléssé(s) grave &amp; léger et/ou Dégat matériel coût modéré
Faible = Bléssé(s) léger et/ou pas de bléssés et/ou Dégat matériel faible coût
</t>
        </r>
      </text>
    </comment>
    <comment ref="AD3" authorId="0" shapeId="0">
      <text>
        <r>
          <rPr>
            <sz val="9"/>
            <color indexed="81"/>
            <rFont val="Tahoma"/>
            <family val="2"/>
          </rPr>
          <t xml:space="preserve">Isolant sous finition Bardage ACM = Isolation Extérieur et système de finition sous panneaux décorifs-isolant ACM (Plaques d'aluminium avec corps en isolant hautement combustible)
Isolant sous finition Bardage Plastique/PVC = Isolation Extérieur et système de finition sous panneaux décorifs-isolant Plastique (plaques de plastiques avec corps en isolant hautement combustible)
Isolant sous finition Bardage Bois = Isolation Extérieur et système de finition sous panneaux décorifs-isolant Bois (Plaque de bois avec corps en isolant hautement combustible)
ETICS (isolant sous finition enduit) = Isolation Extérieur et système de finition sous enduit avec bardage adhérent en finition béton
ISP = ISP = Insulation Sandwich Pannel = Sandwich de panneaux isolant (Métal - Isolant -Métal)
MCC / ACM = MCC = Metal Composite Cladding = Bardage décoratifs et isolant à l'aide de panneaux (Plaques d'aluminium/métal avec corps en isolant)
</t>
        </r>
        <r>
          <rPr>
            <b/>
            <i/>
            <u/>
            <sz val="9"/>
            <color indexed="81"/>
            <rFont val="Tahoma"/>
            <family val="2"/>
          </rPr>
          <t xml:space="preserve">Nota Bene: </t>
        </r>
        <r>
          <rPr>
            <b/>
            <i/>
            <sz val="9"/>
            <color indexed="81"/>
            <rFont val="Tahoma"/>
            <family val="2"/>
          </rPr>
          <t xml:space="preserve">Si la présence de panneaux MCC ou ACM est confirmé, je relève de manière automatique et discriminatoire dans cette catégorie. Et si je trouve l'information concernant un éventuel isolant derrière les panneaux et lame d'air, ficé au mur, alors dans ce cas je le classe en "isolation sous bardage ACM" (et cherche à obtenir et préciser le type d'isolant présent). </t>
        </r>
        <r>
          <rPr>
            <sz val="9"/>
            <color indexed="81"/>
            <rFont val="Tahoma"/>
            <family val="2"/>
          </rPr>
          <t xml:space="preserve">
CW/BNC = Curtain Wall = Mur rideau avec vitres en verre et bardage de maintient métallique, (BNC= Façade avec matériaux non combustibles) 
Elements décoratifs combustibles = Bardage de panneaux décoratifs pouvant être combustibles (bois, GRP, polyester, fibre de verre, plastique-isolant décoratifs, etc)
RSC = RSC = Rain Screen Cladding = Façade ventilée
</t>
        </r>
      </text>
    </comment>
  </commentList>
</comments>
</file>

<file path=xl/sharedStrings.xml><?xml version="1.0" encoding="utf-8"?>
<sst xmlns="http://schemas.openxmlformats.org/spreadsheetml/2006/main" count="1199" uniqueCount="571">
  <si>
    <t>Nom Incendie</t>
  </si>
  <si>
    <t>Pays</t>
  </si>
  <si>
    <t>Ville</t>
  </si>
  <si>
    <t>Date</t>
  </si>
  <si>
    <t>Londres</t>
  </si>
  <si>
    <t>N° Incendie</t>
  </si>
  <si>
    <t>Nombre de bléssés graves</t>
  </si>
  <si>
    <t>Nombre de bléssés légers</t>
  </si>
  <si>
    <t>Type de bâtiment</t>
  </si>
  <si>
    <t xml:space="preserve">Cause principale </t>
  </si>
  <si>
    <t>Cause secondaire</t>
  </si>
  <si>
    <t>Année de rénovation</t>
  </si>
  <si>
    <t>Réalisation d'ITE</t>
  </si>
  <si>
    <t>Autre</t>
  </si>
  <si>
    <t xml:space="preserve">Caractéristiques des façades du bâtiment incendié </t>
  </si>
  <si>
    <t>Colonne1</t>
  </si>
  <si>
    <t>Colonne2</t>
  </si>
  <si>
    <t>Colonne3</t>
  </si>
  <si>
    <t>Colonne4</t>
  </si>
  <si>
    <t>Colonne5</t>
  </si>
  <si>
    <t>Colonne6</t>
  </si>
  <si>
    <t>Colonne7</t>
  </si>
  <si>
    <t>Colonne8</t>
  </si>
  <si>
    <t>Colonne11</t>
  </si>
  <si>
    <t>Colonne12</t>
  </si>
  <si>
    <t>Colonne13</t>
  </si>
  <si>
    <t>Colonne14</t>
  </si>
  <si>
    <t>Généralités sur l'Incendie</t>
  </si>
  <si>
    <t xml:space="preserve">Scénario de feu </t>
  </si>
  <si>
    <t xml:space="preserve">Catégorie de scénario d'incendie </t>
  </si>
  <si>
    <t>Causes de l'incendie</t>
  </si>
  <si>
    <t>Cause Tertiaire</t>
  </si>
  <si>
    <t>Conséquences de l'Incendie</t>
  </si>
  <si>
    <t>Dégats</t>
  </si>
  <si>
    <t>Important</t>
  </si>
  <si>
    <t>Modéré</t>
  </si>
  <si>
    <t>Faible</t>
  </si>
  <si>
    <t>ERP</t>
  </si>
  <si>
    <t xml:space="preserve">Type bâtiment </t>
  </si>
  <si>
    <t>Famille Habitat</t>
  </si>
  <si>
    <t>Famille ERP</t>
  </si>
  <si>
    <t>Famille IGH</t>
  </si>
  <si>
    <t>GHA</t>
  </si>
  <si>
    <t>GHO</t>
  </si>
  <si>
    <t>GHR</t>
  </si>
  <si>
    <t>GHS</t>
  </si>
  <si>
    <t>GHTC</t>
  </si>
  <si>
    <t>GHU</t>
  </si>
  <si>
    <t>GHW 1</t>
  </si>
  <si>
    <t>GHW 2</t>
  </si>
  <si>
    <t>GHZ</t>
  </si>
  <si>
    <t>ITGH</t>
  </si>
  <si>
    <t>J</t>
  </si>
  <si>
    <t>M</t>
  </si>
  <si>
    <t>N</t>
  </si>
  <si>
    <t>O</t>
  </si>
  <si>
    <t>P</t>
  </si>
  <si>
    <t>Q</t>
  </si>
  <si>
    <t>R</t>
  </si>
  <si>
    <t>S</t>
  </si>
  <si>
    <t>T</t>
  </si>
  <si>
    <t>U</t>
  </si>
  <si>
    <t>V</t>
  </si>
  <si>
    <t>W</t>
  </si>
  <si>
    <t>X</t>
  </si>
  <si>
    <t>Y</t>
  </si>
  <si>
    <t>Habitat</t>
  </si>
  <si>
    <t>IGH</t>
  </si>
  <si>
    <t>ERT</t>
  </si>
  <si>
    <t>Colonne15</t>
  </si>
  <si>
    <t>OUI</t>
  </si>
  <si>
    <t>NON</t>
  </si>
  <si>
    <t>Présence Cavity Barriers</t>
  </si>
  <si>
    <t>Descriptif</t>
  </si>
  <si>
    <t>à usage habitation</t>
  </si>
  <si>
    <t>à usage hôtel</t>
  </si>
  <si>
    <t>à usage enseignement</t>
  </si>
  <si>
    <t>à usage dépôt d'archives</t>
  </si>
  <si>
    <t>à usage tour de côntrôle</t>
  </si>
  <si>
    <t>à usage sanitaire</t>
  </si>
  <si>
    <t>à usage bureaux h&gt;50m</t>
  </si>
  <si>
    <t>à usage bureaux h=[28m;50m]</t>
  </si>
  <si>
    <t>à usage mixte h=[28m;50m]</t>
  </si>
  <si>
    <t>h&gt;200m</t>
  </si>
  <si>
    <t>Acceuil personne agées/handicapées</t>
  </si>
  <si>
    <t>Salles audition, spectacles, réunions</t>
  </si>
  <si>
    <t>Magasins, vente, commerces</t>
  </si>
  <si>
    <t>Restaurants, débits de boissons</t>
  </si>
  <si>
    <t>Hôtels et pensions de famille</t>
  </si>
  <si>
    <t>Salles danse et jeux</t>
  </si>
  <si>
    <t>Eveil, formation, vacances, loisirs</t>
  </si>
  <si>
    <t>Bibliothèques, documentations</t>
  </si>
  <si>
    <t>Salles d'exposition</t>
  </si>
  <si>
    <t>Etablissement de soins</t>
  </si>
  <si>
    <t>Etablissement de culte</t>
  </si>
  <si>
    <t>Administration, banques, bureaux</t>
  </si>
  <si>
    <t>Etablissement sportif</t>
  </si>
  <si>
    <t>Musées</t>
  </si>
  <si>
    <t>Etablissement en plein air</t>
  </si>
  <si>
    <t>Parc de stationnement couvert</t>
  </si>
  <si>
    <t>Gares</t>
  </si>
  <si>
    <t>Hôtel restaurants en altitude</t>
  </si>
  <si>
    <t>Etablissement flottant</t>
  </si>
  <si>
    <t>Refuge de montagne</t>
  </si>
  <si>
    <t>PA</t>
  </si>
  <si>
    <t>PS</t>
  </si>
  <si>
    <t>GA</t>
  </si>
  <si>
    <t>OA</t>
  </si>
  <si>
    <t>EF</t>
  </si>
  <si>
    <t>REF</t>
  </si>
  <si>
    <t>Maison individuelle</t>
  </si>
  <si>
    <t>Mitoyenneté</t>
  </si>
  <si>
    <t>Collectif h&lt;28m</t>
  </si>
  <si>
    <t>Collectif h=[28m;50m]</t>
  </si>
  <si>
    <t xml:space="preserve">Feu intérieur qui se propage à l'extérieur sur la façade </t>
  </si>
  <si>
    <t>Façade Ventilée</t>
  </si>
  <si>
    <t>Colonne16</t>
  </si>
  <si>
    <t>Réa ITE</t>
  </si>
  <si>
    <t>Incendie Grenfell</t>
  </si>
  <si>
    <t>Total</t>
  </si>
  <si>
    <t>Famille 1ere catégorie</t>
  </si>
  <si>
    <t>Famille 2eme catégorie</t>
  </si>
  <si>
    <t>Famille 3eme catégorie</t>
  </si>
  <si>
    <t>Famille 4eme catégorie</t>
  </si>
  <si>
    <t xml:space="preserve">Nombre de morts total </t>
  </si>
  <si>
    <t>Nombre de pers atteintes corp.</t>
  </si>
  <si>
    <t>Façade ventilée</t>
  </si>
  <si>
    <t>Façade non ventilée</t>
  </si>
  <si>
    <t>Incendie Miskolc</t>
  </si>
  <si>
    <t>Hongrie</t>
  </si>
  <si>
    <t>Miskolc</t>
  </si>
  <si>
    <t>Feu de cuisine</t>
  </si>
  <si>
    <t>Nb de décés</t>
  </si>
  <si>
    <t>Incendie MGM MonteCarlo Hotel</t>
  </si>
  <si>
    <t>USA</t>
  </si>
  <si>
    <t>Las Vegas</t>
  </si>
  <si>
    <t>Soudure sur une passerelle</t>
  </si>
  <si>
    <t>Elements décoratifs très facilement inflammables</t>
  </si>
  <si>
    <t>Incendie 393 Kennedy Street</t>
  </si>
  <si>
    <t>Canada</t>
  </si>
  <si>
    <t>Winnipeg</t>
  </si>
  <si>
    <t>Propa fumée dans cage d'escaliers, façade</t>
  </si>
  <si>
    <t>Feu de parking au RDC, vent Sud puissant pousse feu vers sortie mur Nord</t>
  </si>
  <si>
    <t>France</t>
  </si>
  <si>
    <t>Dijon</t>
  </si>
  <si>
    <t>Feu de poubelles (accident, vandalisme)</t>
  </si>
  <si>
    <t>Vent importants fort apport d'air</t>
  </si>
  <si>
    <t>Incendie Créteil</t>
  </si>
  <si>
    <t>Créteil</t>
  </si>
  <si>
    <t>Feu d'appartement (origine inconnue)</t>
  </si>
  <si>
    <t xml:space="preserve">Propa flammes par cage d'escalier </t>
  </si>
  <si>
    <t>polystyrene EPS</t>
  </si>
  <si>
    <t>polystyrène EPS</t>
  </si>
  <si>
    <t>Source</t>
  </si>
  <si>
    <t>Type de strcuture</t>
  </si>
  <si>
    <t>Type de structure</t>
  </si>
  <si>
    <t>Structure Mixte (Métallique + Béton)</t>
  </si>
  <si>
    <t>Structure Métallique avec mur rideau</t>
  </si>
  <si>
    <t>Structure Bois</t>
  </si>
  <si>
    <t>Structure Mixte</t>
  </si>
  <si>
    <t xml:space="preserve">Structure Métallique </t>
  </si>
  <si>
    <t>Immeuble Grande Hauteur (h&gt;50m)</t>
  </si>
  <si>
    <t>Bâtiment d'habitation (h&lt;50m)</t>
  </si>
  <si>
    <t>Etablissement Recevant du Public</t>
  </si>
  <si>
    <t>Etablissement Recevant des Travailleurs</t>
  </si>
  <si>
    <t>Desccriptif</t>
  </si>
  <si>
    <t>Incendie Appartement Munich</t>
  </si>
  <si>
    <t>Allemagne</t>
  </si>
  <si>
    <t>Munich</t>
  </si>
  <si>
    <t>Incendie Manchester New Hampshire</t>
  </si>
  <si>
    <t>Manchester</t>
  </si>
  <si>
    <t>Feu bâtiment adjacent -&gt; rayonnement</t>
  </si>
  <si>
    <t>Incendie Lakeside Plaza, Virginia</t>
  </si>
  <si>
    <t>Virginia</t>
  </si>
  <si>
    <t>Goulotte débouchant sur chaque étage -&gt; propa du feu faible</t>
  </si>
  <si>
    <t>Incendie Irvine</t>
  </si>
  <si>
    <t>Royaume-Uni</t>
  </si>
  <si>
    <t>Irvine, Ecosse</t>
  </si>
  <si>
    <t>Feu d'origine inconnue</t>
  </si>
  <si>
    <t>Propagation verticale par les panneaux GRP</t>
  </si>
  <si>
    <t>Incendie Country Confort Motel</t>
  </si>
  <si>
    <t>Albury</t>
  </si>
  <si>
    <t>Propagation par fenêtres et ignition des panneaux en fibre de verre (verticaux/source de feu)</t>
  </si>
  <si>
    <t>Installation de fenêtres avec PVC et des panneaux GRP -&gt; très inflammables, propa des flammes par les panneaux</t>
  </si>
  <si>
    <t>Incendie Te Papa</t>
  </si>
  <si>
    <t>Nouvelle-Zélande</t>
  </si>
  <si>
    <t>Wellington</t>
  </si>
  <si>
    <t>Etincelle d'une soudure lors des travaux</t>
  </si>
  <si>
    <t>Ignition du papier de construction, puis de l'isolant puis du panneau de revêtement en aluminium</t>
  </si>
  <si>
    <t xml:space="preserve">Ignition du papier de construction à l'origine de l'incendie </t>
  </si>
  <si>
    <t>Incendie Villa Plaza</t>
  </si>
  <si>
    <t>Seatle</t>
  </si>
  <si>
    <t>Ignition des planches de cèdre qui couraient sur la hauteur totale du batiment -&gt; propa verticale  rapide</t>
  </si>
  <si>
    <t xml:space="preserve">Incendie Knowsley Heights </t>
  </si>
  <si>
    <t>Liverpool</t>
  </si>
  <si>
    <t>Feu de poubelles par acte délibéré</t>
  </si>
  <si>
    <t>Incendie Butler House</t>
  </si>
  <si>
    <t>Grays, Essex</t>
  </si>
  <si>
    <t>Les fenêtres en PVC ont fondu et des gouttes se sont crées</t>
  </si>
  <si>
    <t>Les gouttes ont endommagé le revêtement</t>
  </si>
  <si>
    <t xml:space="preserve">Phénomène des goutellettes enflammées et des débris -&gt; "propagation vers le bas" </t>
  </si>
  <si>
    <t>00/00/1996</t>
  </si>
  <si>
    <t>00/00/1985</t>
  </si>
  <si>
    <t>00/00/1993</t>
  </si>
  <si>
    <t>00/00/1998</t>
  </si>
  <si>
    <t>00/00/1997</t>
  </si>
  <si>
    <t xml:space="preserve"> </t>
  </si>
  <si>
    <t>Type d'ERT</t>
  </si>
  <si>
    <t>Incendie Tour Mermoz</t>
  </si>
  <si>
    <t>Roubaix</t>
  </si>
  <si>
    <t>Fort potentiel calorifique supplémentaire avec le matériel entreposé sur les balcons</t>
  </si>
  <si>
    <t>Incendie Al Tayer Tower</t>
  </si>
  <si>
    <t>Feu de balcon (cigarette mal éteinte)</t>
  </si>
  <si>
    <t>Propagation accélérée par la forme en U formée par les balcons</t>
  </si>
  <si>
    <t>Incendie Saif Belhasa Building</t>
  </si>
  <si>
    <t>EAU</t>
  </si>
  <si>
    <t>Dubai</t>
  </si>
  <si>
    <t>Chute de débris enflammés importante -&gt; Beaucoup de dommage au pied de la structures (ex: véhicules stationnées en bas du bâtiment)</t>
  </si>
  <si>
    <t>Chute de débris enflammés importante -&gt; Beaucoup de dommage au pied de la structures (ex: 45 véhicules stationnées en bas du bâtiment)</t>
  </si>
  <si>
    <t>Incendie Wooshin Golden Suites</t>
  </si>
  <si>
    <t>Corée du Sud</t>
  </si>
  <si>
    <t>Busan</t>
  </si>
  <si>
    <t xml:space="preserve">Ignition de la façade et propagation selon une forme en U autour des escaliers centraux </t>
  </si>
  <si>
    <t>Effet de U a engendré un re-rayonnement et un effet de cheminée, accéléré avec un vent fort</t>
  </si>
  <si>
    <t>Incendie Water Club Tower</t>
  </si>
  <si>
    <t>Atlantic City</t>
  </si>
  <si>
    <t>Projection de débris à 1/4 de milles du bâtiment (=400m)</t>
  </si>
  <si>
    <t xml:space="preserve">Incendie Tip Top Bakery </t>
  </si>
  <si>
    <t>Australie</t>
  </si>
  <si>
    <t>Fairfield, NSW</t>
  </si>
  <si>
    <t>Industrie (fabrication boulangère)</t>
  </si>
  <si>
    <t>Défaillance du système de chauffage au gaz</t>
  </si>
  <si>
    <t>Ignition des stock de farine</t>
  </si>
  <si>
    <t>Défaillance du système de détection incendie (retard d'identification de l'incendie), Présence des ETICS (Panneaux ACM-PE en sandwih) et la pauvre alimentation en eau -&gt; Passage de ma phase de lutte offensive à contre l'incendie à une phase défensive</t>
  </si>
  <si>
    <t>Incendie Eldorado Hotel</t>
  </si>
  <si>
    <t>Reno</t>
  </si>
  <si>
    <t>Panneaux ACM - PE (Aluminium polyéthylène)</t>
  </si>
  <si>
    <t xml:space="preserve">USA </t>
  </si>
  <si>
    <t>Feu d'origine défaillance électrique sur l'extérieur du bâtiment</t>
  </si>
  <si>
    <t>Panneaux ACM - Polyurethane</t>
  </si>
  <si>
    <t>Incendie Grozny City Tower</t>
  </si>
  <si>
    <t>Russie</t>
  </si>
  <si>
    <t>Court-circuit dans le système électrique d'air conditionné</t>
  </si>
  <si>
    <t>Incendie  Jing'an Discrit</t>
  </si>
  <si>
    <t>Chine</t>
  </si>
  <si>
    <t>Shanghai</t>
  </si>
  <si>
    <t>Feu d'origine construction (étincelles projetées sur ETICS lors d'une soudure)</t>
  </si>
  <si>
    <t>Incendie CCTV Tower</t>
  </si>
  <si>
    <t>Feu d'artifice non autorisé sur le toit du bâtiment</t>
  </si>
  <si>
    <t>Bâtiment encore en phase travaux lors de l'incendie</t>
  </si>
  <si>
    <t>Japon</t>
  </si>
  <si>
    <t>Incendie Hiroshima Motomachi</t>
  </si>
  <si>
    <t>Hiroshima</t>
  </si>
  <si>
    <t xml:space="preserve">IGH GHA </t>
  </si>
  <si>
    <t>IGH GHO</t>
  </si>
  <si>
    <t>IGH GHW 1</t>
  </si>
  <si>
    <t>IGH GHW 2</t>
  </si>
  <si>
    <t>Incendie Appartemenr Hambourg</t>
  </si>
  <si>
    <t>Hambourg</t>
  </si>
  <si>
    <t>Feu de motos (dandalisme) au pied de l'immeuble en face d'un porche en verre</t>
  </si>
  <si>
    <t>Feu pénètre de l'exterieur vers l'intérieur du bâtiment au RDC et au R+1 par les fenêtres restaient ouvertes</t>
  </si>
  <si>
    <t>Pékin</t>
  </si>
  <si>
    <t>Croatie</t>
  </si>
  <si>
    <t>Zagreb</t>
  </si>
  <si>
    <t>Feu d'origine inconnue sur un bâtiment annexe au dortoire</t>
  </si>
  <si>
    <t>Propagation amplifiée grâce à des vents fort (bonne alimentation du foyer + poussée supplémentaire des fumées/flammes)</t>
  </si>
  <si>
    <t>Draguignan</t>
  </si>
  <si>
    <t>Incendie Espace Chabran</t>
  </si>
  <si>
    <t>Cas particulier d'une explosion comme amorçage de l'incendie -&gt; Ignition directe des murs et de la façade</t>
  </si>
  <si>
    <t>Propagation rapide par la façade en ossature bois</t>
  </si>
  <si>
    <t>Incendie Azadlig Avenue</t>
  </si>
  <si>
    <t>Azerbaijan</t>
  </si>
  <si>
    <t>Bakou</t>
  </si>
  <si>
    <t>Feu sur la façade (origine inconnue)</t>
  </si>
  <si>
    <t xml:space="preserve">Propagation rapide par la façade et des éléments architecturaux verticaux </t>
  </si>
  <si>
    <t>Plan de rénovation et homogénéisation architecturale de la ville de Bakou (200 autres bâtiments ont subit la même rénovation avec les mêmes matériaux -&gt; après incendie la ville a lancé une campagne de démentèlement des ETICS installés dans le cadre du projet sur les 200 bâtiments)</t>
  </si>
  <si>
    <t>Thailand</t>
  </si>
  <si>
    <t>Bangkok</t>
  </si>
  <si>
    <t>Explosion à l'intérieur (7ème étage)</t>
  </si>
  <si>
    <t>Destrcution de l'aluminum utilisée pour la structure du mur rideau</t>
  </si>
  <si>
    <t xml:space="preserve">Le bardage était considéré comme particulièrement non combustible, normes sécurité et construction en cause </t>
  </si>
  <si>
    <t>Incendie One Meridian Plaza</t>
  </si>
  <si>
    <t>Philadelphie</t>
  </si>
  <si>
    <t>Huile de lin utilisée pour une mantenance des boiseries a dégagée suffisamment de chaleur pour enflammer les chiffons</t>
  </si>
  <si>
    <t>Les chiffons ont ensuite enflammés les autres solvants à proximité</t>
  </si>
  <si>
    <t>Le feu s'est propagé a l'extérieur vers la façade après l'explosion des vitres du mur rideau</t>
  </si>
  <si>
    <t>Incendie First Interstate Bank Building</t>
  </si>
  <si>
    <t>Los Angeles</t>
  </si>
  <si>
    <t>Feu s'est propagé par les façade ext et les panneaux allège autour de la dalle de lancher</t>
  </si>
  <si>
    <t>Le meneau d'alumium s'est déformé suffisamment pour affaiblir le coupe feu entre le mur rideau et le plancher</t>
  </si>
  <si>
    <t>Le système coupe-feu endommagé, les flammes ont pour se propager vers l'extérieur avant l'explosion des fenêtres</t>
  </si>
  <si>
    <t>Ignifugation utilisée sur les éléments de support n'était pas approprié selon un rapport d'incendie de la FEMA</t>
  </si>
  <si>
    <t>Incendie Westchase Hilton Hotel</t>
  </si>
  <si>
    <t xml:space="preserve">Houston </t>
  </si>
  <si>
    <t>Propagation de la fumée à travers le plancher et la porte de la chambre d'où le feu est originaire était ouverte ce qui a facilité la propagation (défaillante)</t>
  </si>
  <si>
    <t>Le feu s'est ensuite propagé par l'extérieur également suite à l'explosion des fenêtres</t>
  </si>
  <si>
    <t>Incendie Las Vegas Hilton Hotel</t>
  </si>
  <si>
    <t>Feu d'origine volontaire (vandalisme)</t>
  </si>
  <si>
    <t>Les décés ne sont survenues que dans les pièces où les portes étaient réstées ouvertes. Cela indique que ce serait le feu interne qui serait responsable des décés plutôt que le feu externe</t>
  </si>
  <si>
    <t xml:space="preserve">Incendue Joelma Building </t>
  </si>
  <si>
    <t>Brésil</t>
  </si>
  <si>
    <t>Sao Paulo</t>
  </si>
  <si>
    <t xml:space="preserve">Exploison des fenêtres (mur rideau extérieur) </t>
  </si>
  <si>
    <t>Propagation accélérée par des finitions combustibles à l'intérieurs des fenêtres</t>
  </si>
  <si>
    <t>Court circuit du sytème d'air conditionné, mobilier pladond et moquette très inflammables</t>
  </si>
  <si>
    <t>Colombie</t>
  </si>
  <si>
    <t>Bogota</t>
  </si>
  <si>
    <t>Les cadres des fenêtres du mur rideau était ici métallique, les menaux étaient quant à eux en béton</t>
  </si>
  <si>
    <t>Tuscon</t>
  </si>
  <si>
    <t>Incendie Pima County Administration Building</t>
  </si>
  <si>
    <t>Incendie Avianca Building</t>
  </si>
  <si>
    <t>Feu d'origine inconnue s'est propagée après l'explosion des fenêtres</t>
  </si>
  <si>
    <t>Feu d'origine inconnue (au niveau du plancher) s'est propagé par l'intérieur comme par l'exterieur</t>
  </si>
  <si>
    <t>Il s'agit d'un incendie mineur qui a alerté sur pour l'un des première fois le risuqe de propagation des flammes par les façades</t>
  </si>
  <si>
    <t>Incendie Andraus High-Rise</t>
  </si>
  <si>
    <t>Le feu s'est propagé par l'intérieur sur 4 étages puis s'est propagé vers l'extérieur sur 24 étages supplémentaires</t>
  </si>
  <si>
    <t>Escaliers et ascenseurs ont formé des puits pour la fumée et le feu pour sa propagation, les mobiliers (cloisions, panneaux,plafonds,etc.) utilisés à l'intérieur était très combustibles</t>
  </si>
  <si>
    <t>Incendie Palace Station Hotel &amp; Casino</t>
  </si>
  <si>
    <t>Feu d'origine accidentelle (cigarette mal éteinte)</t>
  </si>
  <si>
    <t>Le balcon où s'est déclaré le feu possédé une masse calorifique importante</t>
  </si>
  <si>
    <t>Bardage exterieur remit en cause par l'accident -&gt; renovation en 2016 -&gt; nouvel incendie en 2017</t>
  </si>
  <si>
    <t>ISP</t>
  </si>
  <si>
    <t>RSC</t>
  </si>
  <si>
    <t>Présence de balcons</t>
  </si>
  <si>
    <t>Potententiel Calorifique sur balcons</t>
  </si>
  <si>
    <t>Potentiel calo. sur balcons</t>
  </si>
  <si>
    <t>Fort</t>
  </si>
  <si>
    <t>Balcons présents</t>
  </si>
  <si>
    <t>Balcons non présents</t>
  </si>
  <si>
    <t>Potentiel calorifique Fort</t>
  </si>
  <si>
    <t>Potentiel calorifique Faible</t>
  </si>
  <si>
    <t>Potentiel calorifique Modéré</t>
  </si>
  <si>
    <t>Incendie Tour Charles Six</t>
  </si>
  <si>
    <t xml:space="preserve">France </t>
  </si>
  <si>
    <t>Lille</t>
  </si>
  <si>
    <t>Feu s'est propagé sur le balcon où le potentiel calorifique était très important, un effet U formé avec les balcons ont accéléré la propagation des flammes</t>
  </si>
  <si>
    <t>Incende Marina Torch 1</t>
  </si>
  <si>
    <t>Incendie Marina Torch 2</t>
  </si>
  <si>
    <t>Incendie sur le même immeuble pour la seconde fois en 2 ans avec rénovation entre deux</t>
  </si>
  <si>
    <t>Incendie Nasser Tower</t>
  </si>
  <si>
    <t>Sharjah</t>
  </si>
  <si>
    <t>Incendie Hotel The Adress</t>
  </si>
  <si>
    <t>Incendie Dwelling Building</t>
  </si>
  <si>
    <t>Jecheon</t>
  </si>
  <si>
    <t>Incendie Lacrosse Tower</t>
  </si>
  <si>
    <t>Melbourne</t>
  </si>
  <si>
    <t>Incendie Polat Tower</t>
  </si>
  <si>
    <t>Turquie</t>
  </si>
  <si>
    <t>Istanbul</t>
  </si>
  <si>
    <t>Feu issue de la chute de débris enflammée</t>
  </si>
  <si>
    <t>Chute de débris enflammés ont également propagé l'incendie vers les étages inférieurs</t>
  </si>
  <si>
    <t>Effet de U avec les balcons, fonte des menuiseries en PVC et ignition de l'ETICS</t>
  </si>
  <si>
    <t>Feu originaire d'un court circuit au 20eme étage des luminaires sur la façade</t>
  </si>
  <si>
    <t>Pas de propagation des flammes à l'intérieur de la structure</t>
  </si>
  <si>
    <t>Feu d'un véhicule garé au pied de la structure</t>
  </si>
  <si>
    <t>Feu issue d'une défaillance d'appareil d'air conditionné</t>
  </si>
  <si>
    <t>Incendie Cvjetno Naselje Student Dormitory</t>
  </si>
  <si>
    <t>polyurethane PU</t>
  </si>
  <si>
    <t>Incendie Tamweel Tower</t>
  </si>
  <si>
    <t>Produit MEO</t>
  </si>
  <si>
    <t>Enduit + polystyrène EPS</t>
  </si>
  <si>
    <t>Métériau isolant utilisé</t>
  </si>
  <si>
    <t>Pas la source principale de l'incendie mais très inflammable</t>
  </si>
  <si>
    <t>Panneaux ACM - PE (Aluminium polyéthylène) + polystyrène EPS</t>
  </si>
  <si>
    <t>Incendie President tower</t>
  </si>
  <si>
    <t>Incendie Foyer Dijon</t>
  </si>
  <si>
    <t>Isolation Extérieur et système de finition sous enduit avec bardage adhérent en finition béton</t>
  </si>
  <si>
    <t>Enduit + polyurethane + polystyrène EPS</t>
  </si>
  <si>
    <t>Incendie Appartement Berlin</t>
  </si>
  <si>
    <t>Berlin</t>
  </si>
  <si>
    <t xml:space="preserve">Le feu de l'ETICS extérieur </t>
  </si>
  <si>
    <t>Effet U des bacons ont accéléré la propagation verticale du feu</t>
  </si>
  <si>
    <t xml:space="preserve">Présence de Barrières Feu </t>
  </si>
  <si>
    <t xml:space="preserve">Intrumescent + Laine de roche </t>
  </si>
  <si>
    <t>Feu dans une chambre (cigarette mal éteinte), Propagation dans le couloir adjacent et sur la façade</t>
  </si>
  <si>
    <t>Tableau A</t>
  </si>
  <si>
    <t xml:space="preserve">Tableau B </t>
  </si>
  <si>
    <t>Tableau C</t>
  </si>
  <si>
    <t>Tableau D</t>
  </si>
  <si>
    <t>Tableau E</t>
  </si>
  <si>
    <t>Nb de blessés total</t>
  </si>
  <si>
    <t>Nb de blessés graves</t>
  </si>
  <si>
    <t>Nb blessés légers</t>
  </si>
  <si>
    <t>Importance des dégats</t>
  </si>
  <si>
    <t>Ignition de l'ETICS</t>
  </si>
  <si>
    <t>Feu s'est déclarée dans une goulotte à déchets, chute de déchets enflammé</t>
  </si>
  <si>
    <t xml:space="preserve">Fenêtre utilisée dans la cuisine très combustible </t>
  </si>
  <si>
    <t>Type façade MEO</t>
  </si>
  <si>
    <t>ETICS (isolant sous finition enduit)</t>
  </si>
  <si>
    <t>Isolant sous finition Bardage Bois</t>
  </si>
  <si>
    <t>Isolant sous finition Bardage ACM</t>
  </si>
  <si>
    <t>Isolation Extérieur et système de finition sous panneaux décorifs-isolant ACM (Plaques d'aluminium avec corps en isolant hautement combustible)</t>
  </si>
  <si>
    <t>Isolation Extérieur et système de finition sous panneaux décorifs-isolant Plastique (plaques de plastiques avec corps en isolant hautement combustible)</t>
  </si>
  <si>
    <t>Isolation Extérieur et système de finition sous panneaux décorifs-isolant Bois (Plaque de bois avec corps en isolant hautement combustible)</t>
  </si>
  <si>
    <t>Feu au pied de la façade externe ou déclenché su la partie externe de la façade (ex: feu de balcon)</t>
  </si>
  <si>
    <t xml:space="preserve">Mort(s) et/ou Dégat matériel coût conséquent </t>
  </si>
  <si>
    <t>Bléssé(s) grave &amp; léger et/ou Dégat matériel coût modéré</t>
  </si>
  <si>
    <t>Bléssé(s) léger et/ou pas de bléssés et/ou Dégat matériel faible coût</t>
  </si>
  <si>
    <t>Catégorie Scénario de Feu</t>
  </si>
  <si>
    <t xml:space="preserve">Curtain Wall = Mur rideau avec vitres en verre et bardage de maintient métallique, (BNC= Façade avec matériaux non combustibles) </t>
  </si>
  <si>
    <t>Remarques</t>
  </si>
  <si>
    <t>Isolant sous finition Bardage Plastique/PVC</t>
  </si>
  <si>
    <t xml:space="preserve">Ignition de l'ETICS </t>
  </si>
  <si>
    <t>Feu de cuisine - Défaillance réfrigirateur (hypothèse)</t>
  </si>
  <si>
    <t>Propagation accélérée par la forme en U formée par les balcons, Chute de débris enflammé sur le balcon inférieur</t>
  </si>
  <si>
    <t>Ignition des panneaux ACM extérieur au 2nd étage et propagation verticale vers les étages supérieurs</t>
  </si>
  <si>
    <t>Feu d'appartement se propage sur le balcon au 2ème étage</t>
  </si>
  <si>
    <t>Panneaux ACM - PE (Aluminium polyéthylène) [4mm]</t>
  </si>
  <si>
    <t>MCC = Metal Composite Cladding = Bardage décoratifs et isolant à l'aide de panneaux (Plaques d'aluminium/métal avec corps en isolant)</t>
  </si>
  <si>
    <t xml:space="preserve">Ignition des panneaux extérieurs </t>
  </si>
  <si>
    <t>Ignition des panneaux extérieurs (remontée du feu jusqu'au toit de l'immeuble très rapide)</t>
  </si>
  <si>
    <t>Le feu s'est propagé vers le bas par la chute de débris enflammés -&gt; ignition des panneaux extérieur en façade</t>
  </si>
  <si>
    <t>Chute de débris enflammés très importante</t>
  </si>
  <si>
    <t>Ignition des panneaux extérieurs quand la hauteur de flamme fut suffisamment grande</t>
  </si>
  <si>
    <t>Chute de débris enflammés sur une terrasse -&gt; Ignition panneaux extérieurs étages inférieurs -&gt; propagation rapide</t>
  </si>
  <si>
    <t>Panneaux ACM - PE (Aluminium polyéthylène) [4mm] + polystyrène EPS ou laine de verre (il y a débat)</t>
  </si>
  <si>
    <t>Il y a un fort débat autour de la connaissance de l'isolant utilisé (laine de verre ou polystyrène EPS)</t>
  </si>
  <si>
    <t>Structure Béton Armé/Maçonnerie</t>
  </si>
  <si>
    <t>Structure Métallique</t>
  </si>
  <si>
    <t>Fenetre en PVC avec un panneau GRP en dessous, mur ext recouvert d'une feuille de plastique polyester-&gt; très inflammable</t>
  </si>
  <si>
    <t>Propagation verticale par les panneaux polyester/fibre de verre positionnés verticalement</t>
  </si>
  <si>
    <t>Bardage de panneaux décoratifs pouvant être combustibles (bois, GRP, polyester, fibre de verre, plastique-isolant décoratifs, etc)</t>
  </si>
  <si>
    <t>Isolant sous Bardage ACM</t>
  </si>
  <si>
    <t>Isolant sous Bardage Bois</t>
  </si>
  <si>
    <t>ETICS (isolant sous enduit)</t>
  </si>
  <si>
    <t>CW/BNC</t>
  </si>
  <si>
    <t>Isolant sous Bardage Plastique/PVC</t>
  </si>
  <si>
    <t>Ignition de l'isolant (hypothèse)</t>
  </si>
  <si>
    <t>Ignition par les fumées des plafonds et murs en ISP</t>
  </si>
  <si>
    <t>Propagation par le plancher jusqu'au éléments extérieurs de façade</t>
  </si>
  <si>
    <t>Propagation de l'objet décoratif aux panneaux décoratifs combustibles (intervention rapide des secours, seul l'objet décoratif à brulé)</t>
  </si>
  <si>
    <t>Colonne9</t>
  </si>
  <si>
    <t>Colonne10</t>
  </si>
  <si>
    <t>Ignition des panneaux à la base de la structure et remontée rapide des flammes et des fumées aidées par le vent fort</t>
  </si>
  <si>
    <t>Ignition rapide des panneaux extérieurs très inflammables (classe E,F)</t>
  </si>
  <si>
    <t>Iginition des panneaux décoratifs combustibles</t>
  </si>
  <si>
    <t>polystyrène EPS (en intérieur)</t>
  </si>
  <si>
    <t>Feu dans un appartement (origine inconnue)</t>
  </si>
  <si>
    <t>Feu d'origine életrique (étincelles)</t>
  </si>
  <si>
    <t>Feu d'origine inconnue (batîment en construction, peut-être étincelles dues à la réalisation des soudures)</t>
  </si>
  <si>
    <t>Feu venant d'une possible défaillance d'un équipement d'air conditionné (hymothèse) sur le toit -&gt; igition des panneaux ACM sur le toit faisant office de décoratifs</t>
  </si>
  <si>
    <t>Chute de débris enflammés sur une terrasse plus bas</t>
  </si>
  <si>
    <t>Supposition explosion bouteille de gaz -&gt; ignition directe des murs et de l'ossature bois</t>
  </si>
  <si>
    <t>Les étincelles et résidus de feu d'artifices sont retombés sur la façade et ont enflammé les éléments de façade</t>
  </si>
  <si>
    <t>Propa par les plafonds des étages en isolant plastique - polystyrene</t>
  </si>
  <si>
    <t>Panneau bardage ACM PE peut être très inflammable</t>
  </si>
  <si>
    <t>Propa flammes par façade après explosion des fenêtres due à la T°C intérieur de l'appartement</t>
  </si>
  <si>
    <t>Propagation verticale car il n'y avait aucunes barrieres contre le feu dans la lame d'air le long la façade</t>
  </si>
  <si>
    <t>Augmentation des chaleurs et des quantités de fumées -&gt; exploxion des vitres de l'étage sup -&gt; propagation de fumées et de flammes, schéma itératif pour chaque étage</t>
  </si>
  <si>
    <t>Les finitions des fenêtres des murs rideaux étaient très inflammables et ont contribué à la propagation du feu, la chaleur rayonnante a ensuite enflammé les dalles des plafond qui étaient en matériaux combustibless ainsi que des cloisons en bois à chaque étages</t>
  </si>
  <si>
    <t>Le feu a enflammé le revêtement exterieur</t>
  </si>
  <si>
    <t>Chute de débris enflammés qui endommaga 7 véhicules au pied de la structure</t>
  </si>
  <si>
    <t>Ignition des panneaux extérieurs</t>
  </si>
  <si>
    <t>Cladding non adapté, choix inadéquat pour IGH</t>
  </si>
  <si>
    <t>Des plaques d'aluminium reliaient le plancher au badage extérieur directement</t>
  </si>
  <si>
    <t>Cladding non adapté aux IGH</t>
  </si>
  <si>
    <t>Panneaux semblant hautement inflammables (non retardant), isolant très inflammable</t>
  </si>
  <si>
    <t>Système vraisemblablement très inflammable, déconseillé pour h&gt;10m</t>
  </si>
  <si>
    <t>Cladding non adapté, observation de 3 mm MEO au lieu de 5mm d'enduit (réglementation)</t>
  </si>
  <si>
    <t>Cladding non adapté, déconseillé puis interdit pour ce type de bâtiment (h&gt;18m)</t>
  </si>
  <si>
    <t>Laine de roche (isolant minéral=rupteur non combustible)</t>
  </si>
  <si>
    <t>Laine de roche (isolant minéral=rupteur non combustible) (il y a débat)</t>
  </si>
  <si>
    <t xml:space="preserve">Au vue de l'espace entre le mur et le pare-pluie (90mm) -&gt; des fire barriers auraient due être mises en place obligatoirement </t>
  </si>
  <si>
    <t xml:space="preserve">Respect du compartimentage </t>
  </si>
  <si>
    <t xml:space="preserve">Respect compartimentage </t>
  </si>
  <si>
    <t>Respecté</t>
  </si>
  <si>
    <t>Non respecté</t>
  </si>
  <si>
    <t>Scénario 1</t>
  </si>
  <si>
    <t>Scénario 2</t>
  </si>
  <si>
    <t>Scénario 3</t>
  </si>
  <si>
    <t>ITE réalisée avant incendie</t>
  </si>
  <si>
    <t>Pas ITE réalisée avant incendie</t>
  </si>
  <si>
    <t>Utilisation isolant en polystyrene semblerait-il mal fixé, plâtre utilisé 2-3mm au lieu de 5mm, abscende de barrières feu (laine de roche)</t>
  </si>
  <si>
    <t>Etincelles  -&gt; Ignition de l'assemblage de matériaux décoratifs en polystyrène EPS en mousse expansée et résine polyurethane PU</t>
  </si>
  <si>
    <t xml:space="preserve">Abscence de laine de roche </t>
  </si>
  <si>
    <t>polystyrene EPS [140mm]</t>
  </si>
  <si>
    <t>Celotex RS5000 - polyisocyanurate PIR [140mm]</t>
  </si>
  <si>
    <t>polystyrène EPS [80mm]</t>
  </si>
  <si>
    <t>Panneaux pare-pluie + isolant (laine de verre ou polystyrène EPS en mousse expansé)</t>
  </si>
  <si>
    <t>(Presse/bibliographie)</t>
  </si>
  <si>
    <t>Rapport NFPA / (Presse/bibliographie)</t>
  </si>
  <si>
    <t>Rapport FCRC 00-03 / (Presse/bibliographie) / Concrete Construction Arcticle</t>
  </si>
  <si>
    <t>Rapport FCRC 00-03 / (Presse/bibliographie)</t>
  </si>
  <si>
    <t>Rapport FCRC 00-03 / (Presse/bibliographie) /Rapport NFPA</t>
  </si>
  <si>
    <t>Rapport Rukkavina Fire Protect / Rapport NFPA / (Presse/bibliographie)</t>
  </si>
  <si>
    <t>Rapport FCRC 00-03/ Rapport NFPA / (Presse/bibliographie)</t>
  </si>
  <si>
    <t>Rapport Rukavina Fire Protect / Rapport NFPA / (Presse/bibliographie)</t>
  </si>
  <si>
    <t>Enduit sur maçonnerie + polystyrène EPS (en intérieur)</t>
  </si>
  <si>
    <t>(Presse/bibliographie) / Rapport Fire Risk Assessment</t>
  </si>
  <si>
    <t>Rapport FCRC 00-03 / Rapport NFPA / (Presse/bibliographie) / Rapport Fire Risk Assessment</t>
  </si>
  <si>
    <t>Echaffaudage en bois (bambou)</t>
  </si>
  <si>
    <t>Rapport NFPA / (Presse/bibliographie) / Rapport Fire Risk Assessment</t>
  </si>
  <si>
    <t>Feu issue d'un incendie bâtiment voisin, rayonnement ou émissions de particules/braises/débris provenant de la façade voisine</t>
  </si>
  <si>
    <t>(Presse/bibliographie) / mbs report Lacross fire</t>
  </si>
  <si>
    <t>Rapport FCRC 00-03 / (Presse/bibliographie) / Article Westchase fire façade</t>
  </si>
  <si>
    <t>Fort dégat des eaux en +</t>
  </si>
  <si>
    <t>Type de Fire Barriers/Cavity Barriers</t>
  </si>
  <si>
    <t>polyéthylène (Panneaux) - polystyrène EPS ou laine de verre (il y débat)</t>
  </si>
  <si>
    <t xml:space="preserve">polyéthylène (Panneaux) </t>
  </si>
  <si>
    <t>polystyrène EPS en mousse expansé ou laine de verre</t>
  </si>
  <si>
    <t>Panneaux ISP Aluminium et polystyrène EPS</t>
  </si>
  <si>
    <t>Mur rideau verre - acier</t>
  </si>
  <si>
    <t>Mur rideau verre - aluminium</t>
  </si>
  <si>
    <t>Mur rideau verre - granit/acier</t>
  </si>
  <si>
    <t>Panneaux ACM-PE (Aluminium polyethylène) [4mm] Reynobond + polyisocyanurate PIR</t>
  </si>
  <si>
    <t>polyurethane resine PUR - polystyrene EPS</t>
  </si>
  <si>
    <t>polyéthylène (Panneaux) - polystyrene EPS en mousse extrudé</t>
  </si>
  <si>
    <t>Panneaux Plastique - Polyurethane  (mousse extrudée)</t>
  </si>
  <si>
    <t xml:space="preserve">polystyrène EPS </t>
  </si>
  <si>
    <t xml:space="preserve">Propagation des fumées jusqu'au R+3 </t>
  </si>
  <si>
    <t>RSC = Rain Screen Cladding = Façade ventilée</t>
  </si>
  <si>
    <t>MCC / ACM</t>
  </si>
  <si>
    <t>Planches de cèdre</t>
  </si>
  <si>
    <t>Panneaux ACM - PE (Aluminium polyethylène)</t>
  </si>
  <si>
    <t>Rapport Post Incendie / (Presse/bibliographie) / Rapport Fire Risk Assessment / Livret CSTB PRO-CEED-INGS 2019 (Fire safety of façades 2019)</t>
  </si>
  <si>
    <t>Ignition des panneaux extérieurs (lesquels étaient  considérés non adéquat concernant la protection anti-incendie)</t>
  </si>
  <si>
    <t>Elements décoratifs combustibles</t>
  </si>
  <si>
    <t>Eléments décoratifs combustibles</t>
  </si>
  <si>
    <t>Pas de propagation interieur si feu exterieur (ex: cage escaliers…)</t>
  </si>
  <si>
    <t>Ignition du pare-pluie dont la réaction au feu était non négligeable (classe 0), propagation verticale avec le pare-pluie qui recouvrait la façade entièrement recouverte d'une peinture caoutchoutée</t>
  </si>
  <si>
    <t>Ignition d'éléments de façade (revêtement censé être du polyurethane dur et du polystyrène EPS)</t>
  </si>
  <si>
    <t>Panneaux Polurethane resine - polystyrène EPS</t>
  </si>
  <si>
    <t>polyurethane PU + polystyrène EPS</t>
  </si>
  <si>
    <t>Feu d'origine extèrieur, lumière externe a enflammé un object décoratif au 20ème étage et sur le toit</t>
  </si>
  <si>
    <t>Panneaux Plastique - Polyurethane (mousse extrudée) et urethane  revêtement  - polystyrène EPS</t>
  </si>
  <si>
    <t>polyurethane PU + urethane avec polystyrène EPS</t>
  </si>
  <si>
    <r>
      <t>Panneaux semblant hautement inflammables (non retardant), isolant très inflammable /</t>
    </r>
    <r>
      <rPr>
        <sz val="11"/>
        <color rgb="FFFF0000"/>
        <rFont val="Calibri"/>
        <family val="2"/>
        <scheme val="minor"/>
      </rPr>
      <t xml:space="preserve"> Information non certifiée car gouvernement chinois semble les dissimuler</t>
    </r>
  </si>
  <si>
    <t>Chechnya</t>
  </si>
  <si>
    <t xml:space="preserve">Panneaux ACM - PE (Aluminium polyethylène) </t>
  </si>
  <si>
    <t>Rapport Rukavina Fire Protect /  (Presse/bibliographie)</t>
  </si>
  <si>
    <t>Rapport NFPA / (Presse/bibliographie) / Rapport Fire Risk Assessment / Livret CSTB PRO-CEED-INGS 2019 (Fire safety of façades 2019)</t>
  </si>
  <si>
    <t xml:space="preserve">Type de façade </t>
  </si>
  <si>
    <t>ISP = Insulation Sandwich Pannel = Sandwich de panneaux isolant (Métal - Isolant - Métal)</t>
  </si>
  <si>
    <t>Propagation interieur simultanée au feu exterieur</t>
  </si>
  <si>
    <t>Propagation latérale du feu (aidée par éléments décoratifs et médaillons), goutellettes et débris enflammés ont enflammées les éléments décoratifs des étages inférieurs</t>
  </si>
  <si>
    <t>Beaucoup de matériaux combustibles et des masses combustibles stockées sur les balcons (panneaux PPMA acrylique en décoration) -&gt; accélération de la propagation</t>
  </si>
  <si>
    <t>Panneaux PPMA acrylique</t>
  </si>
  <si>
    <r>
      <t xml:space="preserve">Données très changeante selon les sources / </t>
    </r>
    <r>
      <rPr>
        <sz val="11"/>
        <color rgb="FFFF0000"/>
        <rFont val="Calibri"/>
        <family val="2"/>
        <scheme val="minor"/>
      </rPr>
      <t>(Peut être panneaux plastique)</t>
    </r>
  </si>
  <si>
    <t>Panneaux GRP / feuille polyesther renforcée de verre</t>
  </si>
  <si>
    <t>Ignition de l'ETICS au 3ème étage du aux flammes, isolant en epaisseur trop faible</t>
  </si>
  <si>
    <t>Ignition de cartons se trouvant sur le balcon (masse calorifique importante) puis ignition des panneaux extérieurs</t>
  </si>
  <si>
    <t>Explosion des vitres due aux fortes chaleurs à l'intérieur de la pièce</t>
  </si>
  <si>
    <t>Ignition des potentiels calorifiques sur le balcon -&gt; chute de débris enflammés</t>
  </si>
  <si>
    <t xml:space="preserve"> Le feu s'est propagé par l'extérieur après l'explosion des fenêtres</t>
  </si>
  <si>
    <t>La propagation verticale fut néanmoins relativement faible car il n'y avait pas assez de matières combustibles à l'intérieur des fenêtres du mur rideau</t>
  </si>
  <si>
    <t>Propagation du feu par rayonnement des flammes à travers les fenêtres et ont enflammé les rideaux , bancs en bois et meubles rembourrés en polyuréthane etc à chaque étage</t>
  </si>
  <si>
    <t>Absence de cavity barriers malgré que la façade soit une façade ventilée</t>
  </si>
  <si>
    <t xml:space="preserve">Les panneaux PPMA acryliques ont permis la propation verticale du feu </t>
  </si>
  <si>
    <t>Cablage étage à étage permis la propagation des flammes, utilisation de liant en silicone entre les fenêtres et l'aluminium du mur rideau (Réaction au feu moyenne), propagation sur la façade après explosion des vitres du mur rideau</t>
  </si>
  <si>
    <t>Les flammes ont provoqué une trubulance supplémentaire au niveau des raccords des parois de verre du mur rideau -&gt; roulement des flammes sur les fenêtres (=plaques de verre) -&gt; défaillance précoce de la résistance au feu des fenêtres</t>
  </si>
  <si>
    <t>laine minérale</t>
  </si>
  <si>
    <t>Panneaux ACM - PE (Aluminium polyéthylène) + ?</t>
  </si>
  <si>
    <t>polyurethane PUR</t>
  </si>
  <si>
    <t xml:space="preserve">polyurethane PUR </t>
  </si>
  <si>
    <t>Panneaux Titanium/zinc - Polystyrène EPS (mousse)</t>
  </si>
  <si>
    <t xml:space="preserve">Cladding non adapté aux IGH </t>
  </si>
  <si>
    <t>Rapport FCRC 00-03 / Powerpoint Andraus High Rise cookonfire /  (Presse/bibliographie) / Andraus fire façade doc</t>
  </si>
  <si>
    <t>Rapport FCRC 00 - 03 /  (Presse/bibliographie) / Springfield fire façade</t>
  </si>
  <si>
    <t xml:space="preserve">Rapport RCRC 00-03 / Rapport NFPA / Rapport Fire Risk Assessment </t>
  </si>
  <si>
    <t>Pré-cadres fenêtres très inflammables</t>
  </si>
  <si>
    <t>Proximité 2nd bâtiment (&lt;3m), rayonnement retour avec effet de cheminée</t>
  </si>
  <si>
    <t>Panneaux plastiques se sont avérés être un fort potentiel calorifique</t>
  </si>
  <si>
    <t xml:space="preserve">Feu qui n'a pas connu de propagation verticale car le feu s'est maintenu au niveau des planchers au dessus de la source d'incendie </t>
  </si>
  <si>
    <t>Installation de panneaux décoratifs en bois (cèdre) qui étaient très inflammables</t>
  </si>
  <si>
    <t>Pas de certitude sur les matériaux de façade utilisés comme ETICS , le feu s'est déclaré lors de la phase de construction du bâtiment</t>
  </si>
  <si>
    <t>C'est l'accumulation de forts potentiels calorifiques sur les balcons qui a particulièrement alimenté le feu</t>
  </si>
  <si>
    <t>Propagation horizontale également grace aux planches en cèdre et plafond de la passerelle</t>
  </si>
  <si>
    <t>Explosion rapide des vitres puis propagation interne des flammes et fumées</t>
  </si>
  <si>
    <t xml:space="preserve">Panneaux polyesther -  fibre de verre </t>
  </si>
  <si>
    <t>Installation de panneaux verticaux en polyesther et fibre de verre sous les fenêtres -&gt; propagation des flammes par les panneaux</t>
  </si>
  <si>
    <t>Rapport NFPA / Rapport Rukavina Fire Protect / Rapport Fire Risk Assessment</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</si>
</sst>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1"/>
      <name val="Calibri"/>
      <family val="2"/>
      <scheme val="minor"/>
    </font>
    <font>
      <sz val="8"/>
      <name val="Calibri"/>
      <family val="2"/>
      <scheme val="minor"/>
    </font>
    <font>
      <sz val="11"/>
      <color rgb="FFFF0000"/>
      <name val="Calibri"/>
      <family val="2"/>
      <scheme val="minor"/>
    </font>
    <font>
      <sz val="11"/>
      <name val="Calibri"/>
      <family val="2"/>
      <scheme val="minor"/>
    </font>
    <font>
      <sz val="9"/>
      <color indexed="81"/>
      <name val="Tahoma"/>
      <charset val="1"/>
    </font>
    <font>
      <sz val="9"/>
      <color indexed="81"/>
      <name val="Tahoma"/>
      <family val="2"/>
    </font>
    <font>
      <b/>
      <i/>
      <sz val="9"/>
      <color indexed="81"/>
      <name val="Tahoma"/>
      <family val="2"/>
    </font>
    <font>
      <b/>
      <i/>
      <u/>
      <sz val="9"/>
      <color indexed="81"/>
      <name val="Tahoma"/>
      <family val="2"/>
    </font>
  </fonts>
  <fills count="13">
    <fill>
      <patternFill patternType="none"/>
    </fill>
    <fill>
      <patternFill patternType="gray125"/>
    </fill>
    <fill>
      <patternFill patternType="solid">
        <fgColor theme="7" tint="0.79998168889431442"/>
        <bgColor indexed="64"/>
      </patternFill>
    </fill>
    <fill>
      <patternFill patternType="solid">
        <fgColor rgb="FFCCECFF"/>
        <bgColor indexed="64"/>
      </patternFill>
    </fill>
    <fill>
      <patternFill patternType="solid">
        <fgColor theme="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6" tint="-0.249977111117893"/>
        <bgColor indexed="64"/>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theme="4"/>
      </left>
      <right style="thin">
        <color theme="4"/>
      </right>
      <top style="thin">
        <color theme="4"/>
      </top>
      <bottom style="thin">
        <color theme="4"/>
      </bottom>
      <diagonal/>
    </border>
  </borders>
  <cellStyleXfs count="1">
    <xf numFmtId="0" fontId="0" fillId="0" borderId="0"/>
  </cellStyleXfs>
  <cellXfs count="66">
    <xf numFmtId="0" fontId="0" fillId="0" borderId="0" xfId="0"/>
    <xf numFmtId="14" fontId="0" fillId="0" borderId="0" xfId="0" applyNumberFormat="1"/>
    <xf numFmtId="0" fontId="1" fillId="2" borderId="0" xfId="0" applyFont="1" applyFill="1" applyAlignment="1">
      <alignment horizontal="center" vertical="center"/>
    </xf>
    <xf numFmtId="0" fontId="0" fillId="0" borderId="0" xfId="0" applyFill="1"/>
    <xf numFmtId="0" fontId="0" fillId="2" borderId="0" xfId="0" applyFill="1"/>
    <xf numFmtId="0" fontId="1" fillId="4" borderId="0" xfId="0" applyFont="1" applyFill="1" applyAlignment="1">
      <alignment horizontal="center" vertical="center"/>
    </xf>
    <xf numFmtId="0" fontId="0" fillId="0" borderId="2" xfId="0" applyBorder="1"/>
    <xf numFmtId="0" fontId="0" fillId="0" borderId="3" xfId="0" applyBorder="1"/>
    <xf numFmtId="0" fontId="0" fillId="5" borderId="1" xfId="0" applyFill="1" applyBorder="1"/>
    <xf numFmtId="0" fontId="0" fillId="6" borderId="1" xfId="0" applyFill="1" applyBorder="1"/>
    <xf numFmtId="0" fontId="0" fillId="0" borderId="4" xfId="0" applyBorder="1"/>
    <xf numFmtId="0" fontId="0" fillId="0" borderId="2" xfId="0" applyFill="1" applyBorder="1"/>
    <xf numFmtId="0" fontId="0" fillId="0" borderId="3" xfId="0" applyFill="1" applyBorder="1"/>
    <xf numFmtId="0" fontId="0" fillId="7" borderId="4" xfId="0" applyFill="1" applyBorder="1"/>
    <xf numFmtId="0" fontId="0" fillId="7" borderId="2" xfId="0" applyFill="1" applyBorder="1"/>
    <xf numFmtId="0" fontId="0" fillId="7" borderId="3" xfId="0" applyFill="1" applyBorder="1"/>
    <xf numFmtId="0" fontId="1" fillId="8" borderId="0" xfId="0" applyFont="1" applyFill="1" applyAlignment="1">
      <alignment horizontal="center" vertical="center"/>
    </xf>
    <xf numFmtId="0" fontId="0" fillId="9" borderId="7" xfId="0" applyFill="1" applyBorder="1"/>
    <xf numFmtId="0" fontId="0" fillId="9" borderId="8" xfId="0" applyFill="1" applyBorder="1"/>
    <xf numFmtId="0" fontId="0" fillId="9" borderId="9" xfId="0" applyFill="1" applyBorder="1"/>
    <xf numFmtId="0" fontId="0" fillId="9" borderId="10"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0" fillId="9" borderId="5" xfId="0" applyFill="1" applyBorder="1"/>
    <xf numFmtId="0" fontId="0" fillId="9" borderId="6" xfId="0" applyFill="1" applyBorder="1"/>
    <xf numFmtId="0" fontId="0" fillId="0" borderId="0" xfId="0" applyBorder="1"/>
    <xf numFmtId="0" fontId="1" fillId="4" borderId="11" xfId="0" applyFont="1" applyFill="1" applyBorder="1" applyAlignment="1">
      <alignment horizontal="center"/>
    </xf>
    <xf numFmtId="0" fontId="1" fillId="4" borderId="12" xfId="0" applyFont="1" applyFill="1" applyBorder="1" applyAlignment="1">
      <alignment horizontal="center"/>
    </xf>
    <xf numFmtId="0" fontId="0" fillId="0" borderId="0" xfId="0" applyFill="1" applyBorder="1"/>
    <xf numFmtId="0" fontId="0" fillId="0" borderId="0" xfId="0" applyFill="1" applyBorder="1" applyAlignment="1">
      <alignment horizontal="center"/>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10" borderId="1" xfId="0" applyFill="1" applyBorder="1"/>
    <xf numFmtId="0" fontId="0" fillId="10" borderId="5" xfId="0" applyFill="1" applyBorder="1"/>
    <xf numFmtId="0" fontId="0" fillId="10" borderId="6" xfId="0" applyFill="1" applyBorder="1"/>
    <xf numFmtId="0" fontId="0" fillId="2" borderId="0" xfId="0" applyFont="1" applyFill="1" applyAlignment="1">
      <alignment horizontal="center" vertical="center"/>
    </xf>
    <xf numFmtId="0" fontId="0" fillId="6" borderId="4" xfId="0" applyFill="1" applyBorder="1"/>
    <xf numFmtId="0" fontId="0" fillId="9" borderId="14" xfId="0" applyFill="1" applyBorder="1"/>
    <xf numFmtId="0" fontId="0" fillId="9" borderId="0" xfId="0" applyFill="1" applyBorder="1"/>
    <xf numFmtId="0" fontId="0" fillId="9" borderId="15" xfId="0" applyFill="1" applyBorder="1"/>
    <xf numFmtId="0" fontId="4" fillId="0" borderId="0" xfId="0" applyFont="1"/>
    <xf numFmtId="0" fontId="0" fillId="10" borderId="1" xfId="0" applyFont="1" applyFill="1" applyBorder="1"/>
    <xf numFmtId="0" fontId="1" fillId="3" borderId="16" xfId="0" applyFont="1" applyFill="1" applyBorder="1" applyAlignment="1">
      <alignment horizontal="center" vertical="center"/>
    </xf>
    <xf numFmtId="0" fontId="1" fillId="3" borderId="16" xfId="0" applyFont="1" applyFill="1" applyBorder="1" applyAlignment="1">
      <alignment vertical="center"/>
    </xf>
    <xf numFmtId="0" fontId="1" fillId="3" borderId="16" xfId="0" applyFont="1" applyFill="1" applyBorder="1" applyAlignment="1">
      <alignment horizontal="center"/>
    </xf>
    <xf numFmtId="0" fontId="1" fillId="3" borderId="16" xfId="0" applyFont="1" applyFill="1" applyBorder="1"/>
    <xf numFmtId="0" fontId="1" fillId="2" borderId="16" xfId="0" applyFont="1" applyFill="1" applyBorder="1"/>
    <xf numFmtId="0" fontId="1" fillId="12" borderId="0" xfId="0" applyFont="1" applyFill="1" applyAlignment="1">
      <alignment vertical="center"/>
    </xf>
    <xf numFmtId="0" fontId="1" fillId="12" borderId="0" xfId="0" applyFont="1" applyFill="1"/>
    <xf numFmtId="0" fontId="1" fillId="12" borderId="0" xfId="0" applyFont="1" applyFill="1" applyAlignment="1">
      <alignment horizontal="center" vertical="center"/>
    </xf>
    <xf numFmtId="0" fontId="1" fillId="12" borderId="0" xfId="0" applyFont="1" applyFill="1" applyAlignment="1">
      <alignment horizontal="center"/>
    </xf>
    <xf numFmtId="0" fontId="0" fillId="4" borderId="5" xfId="0" applyFill="1" applyBorder="1" applyAlignment="1">
      <alignment horizontal="center"/>
    </xf>
    <xf numFmtId="0" fontId="0" fillId="4" borderId="14" xfId="0" applyFill="1" applyBorder="1" applyAlignment="1">
      <alignment horizontal="center"/>
    </xf>
    <xf numFmtId="0" fontId="0" fillId="4" borderId="13" xfId="0" applyFill="1" applyBorder="1" applyAlignment="1">
      <alignment horizontal="center"/>
    </xf>
    <xf numFmtId="0" fontId="0" fillId="4" borderId="12" xfId="0" applyFill="1" applyBorder="1" applyAlignment="1">
      <alignment horizontal="center"/>
    </xf>
    <xf numFmtId="0" fontId="1" fillId="11" borderId="11" xfId="0" applyFont="1" applyFill="1" applyBorder="1" applyAlignment="1">
      <alignment horizontal="center"/>
    </xf>
    <xf numFmtId="0" fontId="1" fillId="11" borderId="13" xfId="0" applyFont="1" applyFill="1" applyBorder="1" applyAlignment="1">
      <alignment horizontal="center"/>
    </xf>
    <xf numFmtId="0" fontId="1" fillId="11" borderId="12" xfId="0" applyFont="1" applyFill="1" applyBorder="1" applyAlignment="1">
      <alignment horizontal="center"/>
    </xf>
  </cellXfs>
  <cellStyles count="1">
    <cellStyle name="Normal" xfId="0" builtinId="0"/>
  </cellStyles>
  <dxfs count="16">
    <dxf>
      <fill>
        <patternFill patternType="solid">
          <fgColor indexed="64"/>
          <bgColor theme="7" tint="0.79998168889431442"/>
        </patternFill>
      </fill>
    </dxf>
    <dxf>
      <fill>
        <patternFill patternType="solid">
          <fgColor indexed="64"/>
          <bgColor theme="7" tint="0.79998168889431442"/>
        </patternFill>
      </fill>
    </dxf>
    <dxf>
      <fill>
        <patternFill patternType="solid">
          <fgColor indexed="64"/>
          <bgColor theme="7" tint="0.79998168889431442"/>
        </patternFill>
      </fill>
    </dxf>
    <dxf>
      <fill>
        <patternFill patternType="solid">
          <fgColor indexed="64"/>
          <bgColor theme="7" tint="0.79998168889431442"/>
        </patternFill>
      </fill>
    </dxf>
    <dxf>
      <font>
        <b/>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5"/>
        </patternFill>
      </fill>
      <alignment horizontal="center" vertical="center" textRotation="0" wrapText="0"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5"/>
        </patternFill>
      </fill>
      <alignment horizontal="center" vertical="center" textRotation="0" wrapText="0" indent="0" justifyLastLine="0" shrinkToFit="0" readingOrder="0"/>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a:t>Répartition</a:t>
            </a:r>
            <a:r>
              <a:rPr lang="en-GB" baseline="0"/>
              <a:t> DES</a:t>
            </a:r>
            <a:r>
              <a:rPr lang="en-GB"/>
              <a:t> SCENARIOS de feu</a:t>
            </a:r>
            <a:r>
              <a:rPr lang="en-GB" baseline="0"/>
              <a:t> PARMI LES INCENDIES MURS FAçADES REFERENCES </a:t>
            </a:r>
            <a:endParaRPr lang="en-GB"/>
          </a:p>
        </c:rich>
      </c:tx>
      <c:layout>
        <c:manualLayout>
          <c:xMode val="edge"/>
          <c:yMode val="edge"/>
          <c:x val="0.15718579582379702"/>
          <c:y val="4.0084970979928712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1F8C-4EC6-BA31-053EBA89DA3E}"/>
              </c:ext>
            </c:extLst>
          </c:dPt>
          <c:dPt>
            <c:idx val="1"/>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1F8C-4EC6-BA31-053EBA89DA3E}"/>
              </c:ext>
            </c:extLst>
          </c:dPt>
          <c:dPt>
            <c:idx val="2"/>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5-1F8C-4EC6-BA31-053EBA89DA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'Tableau Général'!$G$63:$G$65</c:f>
              <c:strCache>
                <c:ptCount val="3"/>
                <c:pt idx="0">
                  <c:v>Scénario 1</c:v>
                </c:pt>
                <c:pt idx="1">
                  <c:v>Scénario 2</c:v>
                </c:pt>
                <c:pt idx="2">
                  <c:v>Scénario 3</c:v>
                </c:pt>
              </c:strCache>
            </c:strRef>
          </c:cat>
          <c:val>
            <c:numRef>
              <c:f>'Tableau Général'!$H$63:$H$65</c:f>
              <c:numCache>
                <c:formatCode>General</c:formatCode>
                <c:ptCount val="3"/>
                <c:pt idx="0">
                  <c:v>2</c:v>
                </c:pt>
                <c:pt idx="1">
                  <c:v>22</c:v>
                </c:pt>
                <c:pt idx="2">
                  <c:v>26</c:v>
                </c:pt>
              </c:numCache>
            </c:numRef>
          </c:val>
          <c:extLst xmlns:c16r2="http://schemas.microsoft.com/office/drawing/2015/06/chart">
            <c:ext xmlns:c16="http://schemas.microsoft.com/office/drawing/2014/chart" uri="{C3380CC4-5D6E-409C-BE32-E72D297353CC}">
              <c16:uniqueId val="{00000000-A354-41CD-8988-18EB8CAD95F7}"/>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a:t>RéPARTITION DES INCENDIES MURS FACADES</a:t>
            </a:r>
            <a:r>
              <a:rPr lang="en-GB" baseline="0"/>
              <a:t> </a:t>
            </a:r>
            <a:r>
              <a:rPr lang="en-GB"/>
              <a:t>SELON LA PRESENCE DE BALCONS OU NON (NON</a:t>
            </a:r>
            <a:r>
              <a:rPr lang="en-GB" baseline="0"/>
              <a:t> EXHAUSTIF)</a:t>
            </a:r>
            <a:endParaRPr lang="en-GB"/>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7B1B-461A-BAEF-0A473CC56390}"/>
              </c:ext>
            </c:extLst>
          </c:dPt>
          <c:dPt>
            <c:idx val="1"/>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2-7B1B-461A-BAEF-0A473CC5639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'Tableau Général'!$AB$62:$AB$63</c:f>
              <c:strCache>
                <c:ptCount val="2"/>
                <c:pt idx="0">
                  <c:v>Balcons présents</c:v>
                </c:pt>
                <c:pt idx="1">
                  <c:v>Balcons non présents</c:v>
                </c:pt>
              </c:strCache>
            </c:strRef>
          </c:cat>
          <c:val>
            <c:numRef>
              <c:f>'Tableau Général'!$AC$62:$AC$63</c:f>
              <c:numCache>
                <c:formatCode>General</c:formatCode>
                <c:ptCount val="2"/>
                <c:pt idx="0">
                  <c:v>18</c:v>
                </c:pt>
                <c:pt idx="1">
                  <c:v>16</c:v>
                </c:pt>
              </c:numCache>
            </c:numRef>
          </c:val>
          <c:extLst xmlns:c16r2="http://schemas.microsoft.com/office/drawing/2015/06/chart">
            <c:ext xmlns:c16="http://schemas.microsoft.com/office/drawing/2014/chart" uri="{C3380CC4-5D6E-409C-BE32-E72D297353CC}">
              <c16:uniqueId val="{00000000-7B1B-461A-BAEF-0A473CC56390}"/>
            </c:ext>
          </c:extLst>
        </c:ser>
        <c:dLbls>
          <c:dLblPos val="inEnd"/>
          <c:showLegendKey val="0"/>
          <c:showVal val="0"/>
          <c:showCatName val="1"/>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a:t>RéPARTITION DES POTENTIELS CALORIFIFIQUES</a:t>
            </a:r>
            <a:r>
              <a:rPr lang="en-GB" baseline="0"/>
              <a:t> SUR LES BALCONS LORSQU'un incendie mur facade s'est déclaré (NON EXHAUSTIF)</a:t>
            </a:r>
            <a:endParaRPr lang="en-GB"/>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010B-4241-AEC9-469E8EA6653E}"/>
              </c:ext>
            </c:extLst>
          </c:dPt>
          <c:dPt>
            <c:idx val="1"/>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010B-4241-AEC9-469E8EA6653E}"/>
              </c:ext>
            </c:extLst>
          </c:dPt>
          <c:dPt>
            <c:idx val="2"/>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5-010B-4241-AEC9-469E8EA665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'Tableau Général'!$AB$64:$AB$66</c:f>
              <c:strCache>
                <c:ptCount val="3"/>
                <c:pt idx="0">
                  <c:v>Potentiel calorifique Fort</c:v>
                </c:pt>
                <c:pt idx="1">
                  <c:v>Potentiel calorifique Modéré</c:v>
                </c:pt>
                <c:pt idx="2">
                  <c:v>Potentiel calorifique Faible</c:v>
                </c:pt>
              </c:strCache>
            </c:strRef>
          </c:cat>
          <c:val>
            <c:numRef>
              <c:f>'Tableau Général'!$AC$64:$AC$66</c:f>
              <c:numCache>
                <c:formatCode>General</c:formatCode>
                <c:ptCount val="3"/>
                <c:pt idx="0">
                  <c:v>11</c:v>
                </c:pt>
                <c:pt idx="1">
                  <c:v>5</c:v>
                </c:pt>
                <c:pt idx="2">
                  <c:v>2</c:v>
                </c:pt>
              </c:numCache>
            </c:numRef>
          </c:val>
          <c:extLst xmlns:c16r2="http://schemas.microsoft.com/office/drawing/2015/06/chart">
            <c:ext xmlns:c16="http://schemas.microsoft.com/office/drawing/2014/chart" uri="{C3380CC4-5D6E-409C-BE32-E72D297353CC}">
              <c16:uniqueId val="{00000000-D95E-4BFC-B2B4-96F58FEB514F}"/>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a:t>RéPARTITION</a:t>
            </a:r>
            <a:r>
              <a:rPr lang="en-GB" baseline="0"/>
              <a:t> DES INCENDIES MURS FAçADES</a:t>
            </a:r>
            <a:r>
              <a:rPr lang="en-GB"/>
              <a:t> EN fonction du type de batiment </a:t>
            </a:r>
          </a:p>
        </c:rich>
      </c:tx>
      <c:layout>
        <c:manualLayout>
          <c:xMode val="edge"/>
          <c:yMode val="edge"/>
          <c:x val="0.11115725820099055"/>
          <c:y val="1.8295225882414518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7262392833619912"/>
          <c:y val="0.36962833208528545"/>
          <c:w val="0.29186699003342165"/>
          <c:h val="0.58829147034763474"/>
        </c:manualLayout>
      </c:layout>
      <c:pieChart>
        <c:varyColors val="1"/>
        <c:ser>
          <c:idx val="0"/>
          <c:order val="0"/>
          <c:dPt>
            <c:idx val="0"/>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388F-4E2F-A280-C1EAB30CF47E}"/>
              </c:ext>
            </c:extLst>
          </c:dPt>
          <c:dPt>
            <c:idx val="1"/>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388F-4E2F-A280-C1EAB30CF47E}"/>
              </c:ext>
            </c:extLst>
          </c:dPt>
          <c:dPt>
            <c:idx val="2"/>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5-388F-4E2F-A280-C1EAB30CF47E}"/>
              </c:ext>
            </c:extLst>
          </c:dPt>
          <c:dPt>
            <c:idx val="3"/>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7-388F-4E2F-A280-C1EAB30CF47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'Tableau Général'!$G$67:$G$70</c:f>
              <c:strCache>
                <c:ptCount val="4"/>
                <c:pt idx="0">
                  <c:v>IGH</c:v>
                </c:pt>
                <c:pt idx="1">
                  <c:v>Habitat</c:v>
                </c:pt>
                <c:pt idx="2">
                  <c:v>ERP</c:v>
                </c:pt>
                <c:pt idx="3">
                  <c:v>ERT</c:v>
                </c:pt>
              </c:strCache>
            </c:strRef>
          </c:cat>
          <c:val>
            <c:numRef>
              <c:f>'Tableau Général'!$H$67:$H$70</c:f>
              <c:numCache>
                <c:formatCode>General</c:formatCode>
                <c:ptCount val="4"/>
                <c:pt idx="0">
                  <c:v>31</c:v>
                </c:pt>
                <c:pt idx="1">
                  <c:v>15</c:v>
                </c:pt>
                <c:pt idx="2">
                  <c:v>3</c:v>
                </c:pt>
                <c:pt idx="3">
                  <c:v>1</c:v>
                </c:pt>
              </c:numCache>
            </c:numRef>
          </c:val>
          <c:extLst xmlns:c16r2="http://schemas.microsoft.com/office/drawing/2015/06/chart">
            <c:ext xmlns:c16="http://schemas.microsoft.com/office/drawing/2014/chart" uri="{C3380CC4-5D6E-409C-BE32-E72D297353CC}">
              <c16:uniqueId val="{00000000-6756-48EA-B9FE-B04280A8F71C}"/>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a:t>Répartition des incendiEs murS façadeS par famille d'habitation </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4D2D-42C0-9C3C-CA78195331DC}"/>
              </c:ext>
            </c:extLst>
          </c:dPt>
          <c:dPt>
            <c:idx val="1"/>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2-4D2D-42C0-9C3C-CA78195331DC}"/>
              </c:ext>
            </c:extLst>
          </c:dPt>
          <c:dPt>
            <c:idx val="2"/>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4D2D-42C0-9C3C-CA78195331DC}"/>
              </c:ext>
            </c:extLst>
          </c:dPt>
          <c:dPt>
            <c:idx val="3"/>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4-4D2D-42C0-9C3C-CA78195331DC}"/>
              </c:ext>
            </c:extLst>
          </c:dPt>
          <c:dLbls>
            <c:dLbl>
              <c:idx val="0"/>
              <c:layout>
                <c:manualLayout>
                  <c:x val="-0.34282298030664543"/>
                  <c:y val="0.20903780116341564"/>
                </c:manualLayout>
              </c:layout>
              <c:tx>
                <c:rich>
                  <a:bodyPr/>
                  <a:lstStyle/>
                  <a:p>
                    <a:fld id="{7B631C52-DA28-474B-8961-CD78F35A708B}" type="CATEGORYNAME">
                      <a:rPr lang="en-US">
                        <a:solidFill>
                          <a:sysClr val="windowText" lastClr="000000"/>
                        </a:solidFill>
                      </a:rPr>
                      <a:pPr/>
                      <a:t>[NOM DE CATÉGORIE]</a:t>
                    </a:fld>
                    <a:r>
                      <a:rPr lang="en-US" baseline="0">
                        <a:solidFill>
                          <a:sysClr val="windowText" lastClr="000000"/>
                        </a:solidFill>
                      </a:rPr>
                      <a:t>
</a:t>
                    </a:r>
                    <a:fld id="{FC494307-D401-481E-A22C-188119ABC6DC}" type="PERCENTAGE">
                      <a:rPr lang="en-US" baseline="0">
                        <a:solidFill>
                          <a:sysClr val="windowText" lastClr="000000"/>
                        </a:solidFill>
                      </a:rPr>
                      <a:pPr/>
                      <a:t>[POURCENTAGE]</a:t>
                    </a:fld>
                    <a:endParaRPr lang="en-US" baseline="0">
                      <a:solidFill>
                        <a:sysClr val="windowText" lastClr="000000"/>
                      </a:solidFill>
                    </a:endParaRP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4D2D-42C0-9C3C-CA78195331DC}"/>
                </c:ext>
                <c:ext xmlns:c15="http://schemas.microsoft.com/office/drawing/2012/chart" uri="{CE6537A1-D6FC-4f65-9D91-7224C49458BB}">
                  <c15:dlblFieldTable/>
                  <c15:showDataLabelsRange val="0"/>
                </c:ext>
              </c:extLst>
            </c:dLbl>
            <c:dLbl>
              <c:idx val="1"/>
              <c:layout>
                <c:manualLayout>
                  <c:x val="-0.34462731178194356"/>
                  <c:y val="0.31399849438042199"/>
                </c:manualLayout>
              </c:layout>
              <c:tx>
                <c:rich>
                  <a:bodyPr/>
                  <a:lstStyle/>
                  <a:p>
                    <a:fld id="{E1A0EE76-04A7-443F-8756-B4F515636503}" type="CATEGORYNAME">
                      <a:rPr lang="en-US">
                        <a:solidFill>
                          <a:sysClr val="windowText" lastClr="000000"/>
                        </a:solidFill>
                      </a:rPr>
                      <a:pPr/>
                      <a:t>[NOM DE CATÉGORIE]</a:t>
                    </a:fld>
                    <a:r>
                      <a:rPr lang="en-US" baseline="0">
                        <a:solidFill>
                          <a:sysClr val="windowText" lastClr="000000"/>
                        </a:solidFill>
                      </a:rPr>
                      <a:t>
</a:t>
                    </a:r>
                    <a:fld id="{CBC602B7-6A55-465A-862F-63CC520C2510}" type="PERCENTAGE">
                      <a:rPr lang="en-US" baseline="0">
                        <a:solidFill>
                          <a:sysClr val="windowText" lastClr="000000"/>
                        </a:solidFill>
                      </a:rPr>
                      <a:pPr/>
                      <a:t>[POURCENTAGE]</a:t>
                    </a:fld>
                    <a:endParaRPr lang="en-US" baseline="0">
                      <a:solidFill>
                        <a:sysClr val="windowText" lastClr="000000"/>
                      </a:solidFill>
                    </a:endParaRP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4D2D-42C0-9C3C-CA78195331DC}"/>
                </c:ex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'Tableau Général'!$G$74:$G$77</c:f>
              <c:strCache>
                <c:ptCount val="4"/>
                <c:pt idx="0">
                  <c:v>Famille 1ere catégorie</c:v>
                </c:pt>
                <c:pt idx="1">
                  <c:v>Famille 2eme catégorie</c:v>
                </c:pt>
                <c:pt idx="2">
                  <c:v>Famille 3eme catégorie</c:v>
                </c:pt>
                <c:pt idx="3">
                  <c:v>Famille 4eme catégorie</c:v>
                </c:pt>
              </c:strCache>
            </c:strRef>
          </c:cat>
          <c:val>
            <c:numRef>
              <c:f>'Tableau Général'!$H$74:$H$77</c:f>
              <c:numCache>
                <c:formatCode>General</c:formatCode>
                <c:ptCount val="4"/>
                <c:pt idx="0">
                  <c:v>0</c:v>
                </c:pt>
                <c:pt idx="1">
                  <c:v>0</c:v>
                </c:pt>
                <c:pt idx="2">
                  <c:v>8</c:v>
                </c:pt>
                <c:pt idx="3">
                  <c:v>8</c:v>
                </c:pt>
              </c:numCache>
            </c:numRef>
          </c:val>
          <c:extLst xmlns:c16r2="http://schemas.microsoft.com/office/drawing/2015/06/chart">
            <c:ext xmlns:c16="http://schemas.microsoft.com/office/drawing/2014/chart" uri="{C3380CC4-5D6E-409C-BE32-E72D297353CC}">
              <c16:uniqueId val="{00000000-4D2D-42C0-9C3C-CA78195331DC}"/>
            </c:ext>
          </c:extLst>
        </c:ser>
        <c:dLbls>
          <c:dLblPos val="inEnd"/>
          <c:showLegendKey val="0"/>
          <c:showVal val="0"/>
          <c:showCatName val="1"/>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GB"/>
              <a:t>BILAN HUMAIN DES INCENDIES MURS FACADES DANS</a:t>
            </a:r>
            <a:r>
              <a:rPr lang="en-GB" baseline="0"/>
              <a:t> LE MONDE</a:t>
            </a:r>
            <a:endParaRPr lang="en-GB"/>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fr-FR"/>
        </a:p>
      </c:txPr>
    </c:title>
    <c:autoTitleDeleted val="0"/>
    <c:plotArea>
      <c:layout>
        <c:manualLayout>
          <c:layoutTarget val="inner"/>
          <c:xMode val="edge"/>
          <c:yMode val="edge"/>
          <c:x val="0.209766984712312"/>
          <c:y val="0.18577224392893255"/>
          <c:w val="0.69302352545127255"/>
          <c:h val="0.4724243997252669"/>
        </c:manualLayout>
      </c:layout>
      <c:barChart>
        <c:barDir val="col"/>
        <c:grouping val="clustered"/>
        <c:varyColors val="0"/>
        <c:ser>
          <c:idx val="0"/>
          <c:order val="0"/>
          <c:tx>
            <c:strRef>
              <c:f>'Tableau Général'!$S$63</c:f>
              <c:strCache>
                <c:ptCount val="1"/>
                <c:pt idx="0">
                  <c:v>Nombre de morts total </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invertIfNegative val="0"/>
          <c:dPt>
            <c:idx val="0"/>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xmlns:c16r2="http://schemas.microsoft.com/office/drawing/2015/06/chart">
              <c:ext xmlns:c16="http://schemas.microsoft.com/office/drawing/2014/chart" uri="{C3380CC4-5D6E-409C-BE32-E72D297353CC}">
                <c16:uniqueId val="{00000001-8075-49EB-BE7C-B27EC114008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xmlns:c16r2="http://schemas.microsoft.com/office/drawing/2015/06/chart">
              <c:ext xmlns:c16="http://schemas.microsoft.com/office/drawing/2014/chart" uri="{C3380CC4-5D6E-409C-BE32-E72D297353CC}">
                <c16:uniqueId val="{00000003-8075-49EB-BE7C-B27EC1140087}"/>
              </c:ext>
            </c:extLst>
          </c:dPt>
          <c:dPt>
            <c:idx val="2"/>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xmlns:c16r2="http://schemas.microsoft.com/office/drawing/2015/06/chart">
              <c:ext xmlns:c16="http://schemas.microsoft.com/office/drawing/2014/chart" uri="{C3380CC4-5D6E-409C-BE32-E72D297353CC}">
                <c16:uniqueId val="{00000005-8075-49EB-BE7C-B27EC1140087}"/>
              </c:ext>
            </c:extLst>
          </c:dPt>
          <c:dPt>
            <c:idx val="3"/>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extLst xmlns:c16r2="http://schemas.microsoft.com/office/drawing/2015/06/chart">
              <c:ext xmlns:c16="http://schemas.microsoft.com/office/drawing/2014/chart" uri="{C3380CC4-5D6E-409C-BE32-E72D297353CC}">
                <c16:uniqueId val="{00000007-8075-49EB-BE7C-B27EC114008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'Tableau Général'!$T$63</c:f>
              <c:numCache>
                <c:formatCode>General</c:formatCode>
                <c:ptCount val="1"/>
                <c:pt idx="0">
                  <c:v>423</c:v>
                </c:pt>
              </c:numCache>
            </c:numRef>
          </c:val>
          <c:extLst xmlns:c16r2="http://schemas.microsoft.com/office/drawing/2015/06/chart">
            <c:ext xmlns:c16="http://schemas.microsoft.com/office/drawing/2014/chart" uri="{C3380CC4-5D6E-409C-BE32-E72D297353CC}">
              <c16:uniqueId val="{00000000-5DBB-434B-89D2-C011E89D5BE8}"/>
            </c:ext>
          </c:extLst>
        </c:ser>
        <c:ser>
          <c:idx val="1"/>
          <c:order val="1"/>
          <c:tx>
            <c:strRef>
              <c:f>'Tableau Général'!$S$64</c:f>
              <c:strCache>
                <c:ptCount val="1"/>
                <c:pt idx="0">
                  <c:v>Nombre de bléssés graves</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'Tableau Général'!$T$64</c:f>
              <c:numCache>
                <c:formatCode>General</c:formatCode>
                <c:ptCount val="1"/>
                <c:pt idx="0">
                  <c:v>186</c:v>
                </c:pt>
              </c:numCache>
            </c:numRef>
          </c:val>
          <c:extLst xmlns:c16r2="http://schemas.microsoft.com/office/drawing/2015/06/chart">
            <c:ext xmlns:c16="http://schemas.microsoft.com/office/drawing/2014/chart" uri="{C3380CC4-5D6E-409C-BE32-E72D297353CC}">
              <c16:uniqueId val="{00000008-8075-49EB-BE7C-B27EC1140087}"/>
            </c:ext>
          </c:extLst>
        </c:ser>
        <c:ser>
          <c:idx val="2"/>
          <c:order val="2"/>
          <c:tx>
            <c:strRef>
              <c:f>'Tableau Général'!$S$65</c:f>
              <c:strCache>
                <c:ptCount val="1"/>
                <c:pt idx="0">
                  <c:v>Nombre de bléssés légers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'Tableau Général'!$T$65</c:f>
              <c:numCache>
                <c:formatCode>General</c:formatCode>
                <c:ptCount val="1"/>
                <c:pt idx="0">
                  <c:v>1012</c:v>
                </c:pt>
              </c:numCache>
            </c:numRef>
          </c:val>
          <c:extLst xmlns:c16r2="http://schemas.microsoft.com/office/drawing/2015/06/chart">
            <c:ext xmlns:c16="http://schemas.microsoft.com/office/drawing/2014/chart" uri="{C3380CC4-5D6E-409C-BE32-E72D297353CC}">
              <c16:uniqueId val="{00000009-8075-49EB-BE7C-B27EC1140087}"/>
            </c:ext>
          </c:extLst>
        </c:ser>
        <c:ser>
          <c:idx val="3"/>
          <c:order val="3"/>
          <c:tx>
            <c:strRef>
              <c:f>'Tableau Général'!$S$67</c:f>
              <c:strCache>
                <c:ptCount val="1"/>
                <c:pt idx="0">
                  <c:v>Nombre de pers atteintes corp.</c:v>
                </c:pt>
              </c:strCache>
            </c:strRef>
          </c:tx>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fr-F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val>
            <c:numRef>
              <c:f>'Tableau Général'!$T$67</c:f>
              <c:numCache>
                <c:formatCode>General</c:formatCode>
                <c:ptCount val="1"/>
                <c:pt idx="0">
                  <c:v>1621</c:v>
                </c:pt>
              </c:numCache>
            </c:numRef>
          </c:val>
          <c:extLst xmlns:c16r2="http://schemas.microsoft.com/office/drawing/2015/06/chart">
            <c:ext xmlns:c16="http://schemas.microsoft.com/office/drawing/2014/chart" uri="{C3380CC4-5D6E-409C-BE32-E72D297353CC}">
              <c16:uniqueId val="{0000000A-8075-49EB-BE7C-B27EC1140087}"/>
            </c:ext>
          </c:extLst>
        </c:ser>
        <c:dLbls>
          <c:showLegendKey val="0"/>
          <c:showVal val="0"/>
          <c:showCatName val="0"/>
          <c:showSerName val="0"/>
          <c:showPercent val="0"/>
          <c:showBubbleSize val="0"/>
        </c:dLbls>
        <c:gapWidth val="100"/>
        <c:axId val="223214432"/>
        <c:axId val="223212080"/>
      </c:barChart>
      <c:catAx>
        <c:axId val="22321443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223212080"/>
        <c:crosses val="autoZero"/>
        <c:auto val="1"/>
        <c:lblAlgn val="ctr"/>
        <c:lblOffset val="100"/>
        <c:noMultiLvlLbl val="0"/>
      </c:catAx>
      <c:valAx>
        <c:axId val="223212080"/>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223214432"/>
        <c:crosses val="autoZero"/>
        <c:crossBetween val="between"/>
      </c:valAx>
      <c:dTable>
        <c:showHorzBorder val="1"/>
        <c:showVertBorder val="1"/>
        <c:showOutline val="1"/>
        <c:showKeys val="1"/>
        <c:spPr>
          <a:noFill/>
          <a:ln w="9525">
            <a:solidFill>
              <a:schemeClr val="tx2">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2"/>
                </a:solidFill>
                <a:latin typeface="+mn-lt"/>
                <a:ea typeface="+mn-ea"/>
                <a:cs typeface="+mn-cs"/>
              </a:defRPr>
            </a:pPr>
            <a:endParaRPr lang="fr-FR"/>
          </a:p>
        </c:txPr>
      </c:dTable>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a:t>RéPARTITION ITE SUR LES STRUCTURES AYANT SUBI UN INCENDIE MUR FACADE</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AF9B-45D2-AE99-CD23CEFCAA63}"/>
              </c:ext>
            </c:extLst>
          </c:dPt>
          <c:dPt>
            <c:idx val="1"/>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2-AF9B-45D2-AE99-CD23CEFCAA63}"/>
              </c:ext>
            </c:extLst>
          </c:dPt>
          <c:dLbls>
            <c:dLbl>
              <c:idx val="0"/>
              <c:layout>
                <c:manualLayout>
                  <c:x val="-9.0091860594350967E-2"/>
                  <c:y val="-0.15830688416512947"/>
                </c:manualLayout>
              </c:layout>
              <c:tx>
                <c:rich>
                  <a:bodyPr/>
                  <a:lstStyle/>
                  <a:p>
                    <a:r>
                      <a:rPr lang="en-US"/>
                      <a:t>OUI</a:t>
                    </a:r>
                    <a:fld id="{29312C81-81BC-470B-85EA-A3C4406F921A}" type="CATEGORYNAME">
                      <a:rPr lang="en-US"/>
                      <a:pPr/>
                      <a:t>[NOM DE CATÉGORIE]</a:t>
                    </a:fld>
                    <a:r>
                      <a:rPr lang="en-US"/>
                      <a:t>; </a:t>
                    </a:r>
                    <a:fld id="{B5F8EF4C-911B-4C69-BD05-FB760D17149A}" type="PERCENTAGE">
                      <a:rPr lang="en-US"/>
                      <a:pPr/>
                      <a:t>[POURCENTAGE]</a:t>
                    </a:fld>
                    <a:endParaRPr lang="en-US"/>
                  </a:p>
                </c:rich>
              </c:tx>
              <c:dLblPos val="bestFit"/>
              <c:showLegendKey val="0"/>
              <c:showVal val="0"/>
              <c:showCatName val="1"/>
              <c:showSerName val="1"/>
              <c:showPercent val="1"/>
              <c:showBubbleSize val="0"/>
              <c:extLst xmlns:c16r2="http://schemas.microsoft.com/office/drawing/2015/06/chart">
                <c:ext xmlns:c16="http://schemas.microsoft.com/office/drawing/2014/chart" uri="{C3380CC4-5D6E-409C-BE32-E72D297353CC}">
                  <c16:uniqueId val="{00000001-AF9B-45D2-AE99-CD23CEFCAA63}"/>
                </c:ext>
                <c:ext xmlns:c15="http://schemas.microsoft.com/office/drawing/2012/chart" uri="{CE6537A1-D6FC-4f65-9D91-7224C49458BB}">
                  <c15:dlblFieldTable/>
                  <c15:showDataLabelsRange val="0"/>
                </c:ext>
              </c:extLst>
            </c:dLbl>
            <c:dLbl>
              <c:idx val="1"/>
              <c:layout>
                <c:manualLayout>
                  <c:x val="0.10243272400794586"/>
                  <c:y val="6.6601357354563601E-2"/>
                </c:manualLayout>
              </c:layout>
              <c:tx>
                <c:rich>
                  <a:bodyPr/>
                  <a:lstStyle/>
                  <a:p>
                    <a:r>
                      <a:rPr lang="en-US"/>
                      <a:t>NON</a:t>
                    </a:r>
                    <a:fld id="{CC26A63B-18E7-4900-AC79-833804C89B75}" type="CATEGORYNAME">
                      <a:rPr lang="en-US"/>
                      <a:pPr/>
                      <a:t>[NOM DE CATÉGORIE]</a:t>
                    </a:fld>
                    <a:r>
                      <a:rPr lang="en-US"/>
                      <a:t>; </a:t>
                    </a:r>
                    <a:fld id="{CF70208D-19D1-4A63-9432-D1670EB80DAA}" type="PERCENTAGE">
                      <a:rPr lang="en-US"/>
                      <a:pPr/>
                      <a:t>[POURCENTAGE]</a:t>
                    </a:fld>
                    <a:endParaRPr lang="en-US"/>
                  </a:p>
                </c:rich>
              </c:tx>
              <c:dLblPos val="bestFit"/>
              <c:showLegendKey val="0"/>
              <c:showVal val="0"/>
              <c:showCatName val="1"/>
              <c:showSerName val="1"/>
              <c:showPercent val="1"/>
              <c:showBubbleSize val="0"/>
              <c:extLst xmlns:c16r2="http://schemas.microsoft.com/office/drawing/2015/06/chart">
                <c:ext xmlns:c16="http://schemas.microsoft.com/office/drawing/2014/chart" uri="{C3380CC4-5D6E-409C-BE32-E72D297353CC}">
                  <c16:uniqueId val="{00000002-AF9B-45D2-AE99-CD23CEFCAA63}"/>
                </c:ex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1"/>
            <c:showSerName val="1"/>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numRef>
              <c:f>'Tableau Général'!$Z$30:$Z$31</c:f>
              <c:numCache>
                <c:formatCode>General</c:formatCode>
                <c:ptCount val="2"/>
              </c:numCache>
            </c:numRef>
          </c:cat>
          <c:val>
            <c:numRef>
              <c:f>'Tableau Général'!$AA$62:$AA$63</c:f>
              <c:numCache>
                <c:formatCode>General</c:formatCode>
                <c:ptCount val="2"/>
                <c:pt idx="0">
                  <c:v>32</c:v>
                </c:pt>
                <c:pt idx="1">
                  <c:v>16</c:v>
                </c:pt>
              </c:numCache>
            </c:numRef>
          </c:val>
          <c:extLst xmlns:c16r2="http://schemas.microsoft.com/office/drawing/2015/06/chart">
            <c:ext xmlns:c16="http://schemas.microsoft.com/office/drawing/2014/chart" uri="{C3380CC4-5D6E-409C-BE32-E72D297353CC}">
              <c16:uniqueId val="{00000000-AF9B-45D2-AE99-CD23CEFCAA63}"/>
            </c:ext>
          </c:extLst>
        </c:ser>
        <c:dLbls>
          <c:dLblPos val="inEnd"/>
          <c:showLegendKey val="0"/>
          <c:showVal val="0"/>
          <c:showCatName val="1"/>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a:t>REPARTITION de réalisation d'ite avant</a:t>
            </a:r>
            <a:r>
              <a:rPr lang="en-GB" baseline="0"/>
              <a:t> un incendie mur façade</a:t>
            </a:r>
            <a:endParaRPr lang="en-GB"/>
          </a:p>
        </c:rich>
      </c:tx>
      <c:layout>
        <c:manualLayout>
          <c:xMode val="edge"/>
          <c:yMode val="edge"/>
          <c:x val="0.10765966754155731"/>
          <c:y val="2.7777777777777776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F7F4-4930-BFE0-C4003E2BC2A0}"/>
              </c:ext>
            </c:extLst>
          </c:dPt>
          <c:dPt>
            <c:idx val="1"/>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2-F7F4-4930-BFE0-C4003E2BC2A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'Tableau Général'!$Z$62:$Z$63</c:f>
              <c:strCache>
                <c:ptCount val="2"/>
                <c:pt idx="0">
                  <c:v>ITE réalisée avant incendie</c:v>
                </c:pt>
                <c:pt idx="1">
                  <c:v>Pas ITE réalisée avant incendie</c:v>
                </c:pt>
              </c:strCache>
            </c:strRef>
          </c:cat>
          <c:val>
            <c:numRef>
              <c:f>'Tableau Général'!$AA$62:$AA$63</c:f>
              <c:numCache>
                <c:formatCode>General</c:formatCode>
                <c:ptCount val="2"/>
                <c:pt idx="0">
                  <c:v>32</c:v>
                </c:pt>
                <c:pt idx="1">
                  <c:v>16</c:v>
                </c:pt>
              </c:numCache>
            </c:numRef>
          </c:val>
          <c:extLst xmlns:c16r2="http://schemas.microsoft.com/office/drawing/2015/06/chart">
            <c:ext xmlns:c16="http://schemas.microsoft.com/office/drawing/2014/chart" uri="{C3380CC4-5D6E-409C-BE32-E72D297353CC}">
              <c16:uniqueId val="{00000000-F7F4-4930-BFE0-C4003E2BC2A0}"/>
            </c:ext>
          </c:extLst>
        </c:ser>
        <c:dLbls>
          <c:dLblPos val="inEnd"/>
          <c:showLegendKey val="0"/>
          <c:showVal val="0"/>
          <c:showCatName val="1"/>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a:t>Répartition des incendieS murS façadeS selon la structure portante du batiment</a:t>
            </a:r>
          </a:p>
        </c:rich>
      </c:tx>
      <c:layout>
        <c:manualLayout>
          <c:xMode val="edge"/>
          <c:yMode val="edge"/>
          <c:x val="0.11062683069712946"/>
          <c:y val="3.3490313684913502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35AD-4350-A935-40747D4B8B55}"/>
              </c:ext>
            </c:extLst>
          </c:dPt>
          <c:dPt>
            <c:idx val="1"/>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2-35AD-4350-A935-40747D4B8B55}"/>
              </c:ext>
            </c:extLst>
          </c:dPt>
          <c:dPt>
            <c:idx val="2"/>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35AD-4350-A935-40747D4B8B55}"/>
              </c:ext>
            </c:extLst>
          </c:dPt>
          <c:dPt>
            <c:idx val="3"/>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4-35AD-4350-A935-40747D4B8B55}"/>
              </c:ext>
            </c:extLst>
          </c:dPt>
          <c:dPt>
            <c:idx val="4"/>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9-AC1F-4C26-972D-8F121B4BFBC6}"/>
              </c:ext>
            </c:extLst>
          </c:dPt>
          <c:dLbls>
            <c:dLbl>
              <c:idx val="0"/>
              <c:layout>
                <c:manualLayout>
                  <c:x val="-0.14010481122851576"/>
                  <c:y val="-0.22771807332499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35AD-4350-A935-40747D4B8B55}"/>
                </c:ext>
                <c:ext xmlns:c15="http://schemas.microsoft.com/office/drawing/2012/chart" uri="{CE6537A1-D6FC-4f65-9D91-7224C49458BB}"/>
              </c:extLst>
            </c:dLbl>
            <c:dLbl>
              <c:idx val="2"/>
              <c:layout>
                <c:manualLayout>
                  <c:x val="0.1857948818795635"/>
                  <c:y val="0.213120689309450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5AD-4350-A935-40747D4B8B55}"/>
                </c:ext>
                <c:ext xmlns:c15="http://schemas.microsoft.com/office/drawing/2012/chart" uri="{CE6537A1-D6FC-4f65-9D91-7224C49458BB}"/>
              </c:extLst>
            </c:dLbl>
            <c:dLbl>
              <c:idx val="3"/>
              <c:layout>
                <c:manualLayout>
                  <c:x val="9.3499075568112558E-2"/>
                  <c:y val="0.10308282838485058"/>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35AD-4350-A935-40747D4B8B55}"/>
                </c:ext>
                <c:ext xmlns:c15="http://schemas.microsoft.com/office/drawing/2012/chart" uri="{CE6537A1-D6FC-4f65-9D91-7224C49458BB}"/>
              </c:extLst>
            </c:dLbl>
            <c:dLbl>
              <c:idx val="4"/>
              <c:layout>
                <c:manualLayout>
                  <c:x val="4.2546802417071899E-2"/>
                  <c:y val="0.1726591469632166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AC1F-4C26-972D-8F121B4BFBC6}"/>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'Tableau Général'!$I$63:$I$67</c:f>
              <c:strCache>
                <c:ptCount val="5"/>
                <c:pt idx="0">
                  <c:v>Structure Béton Armé/Maçonnerie</c:v>
                </c:pt>
                <c:pt idx="1">
                  <c:v>Structure Mixte</c:v>
                </c:pt>
                <c:pt idx="2">
                  <c:v>Structure Métallique avec mur rideau</c:v>
                </c:pt>
                <c:pt idx="3">
                  <c:v>Structure Métallique </c:v>
                </c:pt>
                <c:pt idx="4">
                  <c:v>Structure Bois</c:v>
                </c:pt>
              </c:strCache>
            </c:strRef>
          </c:cat>
          <c:val>
            <c:numRef>
              <c:f>'Tableau Général'!$J$63:$J$67</c:f>
              <c:numCache>
                <c:formatCode>General</c:formatCode>
                <c:ptCount val="5"/>
                <c:pt idx="0">
                  <c:v>42</c:v>
                </c:pt>
                <c:pt idx="1">
                  <c:v>2</c:v>
                </c:pt>
                <c:pt idx="2">
                  <c:v>3</c:v>
                </c:pt>
                <c:pt idx="3">
                  <c:v>1</c:v>
                </c:pt>
                <c:pt idx="4">
                  <c:v>2</c:v>
                </c:pt>
              </c:numCache>
            </c:numRef>
          </c:val>
          <c:extLst xmlns:c16r2="http://schemas.microsoft.com/office/drawing/2015/06/chart">
            <c:ext xmlns:c16="http://schemas.microsoft.com/office/drawing/2014/chart" uri="{C3380CC4-5D6E-409C-BE32-E72D297353CC}">
              <c16:uniqueId val="{00000000-35AD-4350-A935-40747D4B8B55}"/>
            </c:ext>
          </c:extLst>
        </c:ser>
        <c:dLbls>
          <c:dLblPos val="inEnd"/>
          <c:showLegendKey val="0"/>
          <c:showVal val="0"/>
          <c:showCatName val="1"/>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a:t>RéPARTITION DES</a:t>
            </a:r>
            <a:r>
              <a:rPr lang="en-GB" baseline="0"/>
              <a:t> INCENDIES MURS FAçADES PARMIS IGH SELON LEUR CATEGORIE</a:t>
            </a:r>
            <a:endParaRPr lang="en-GB"/>
          </a:p>
        </c:rich>
      </c:tx>
      <c:layout>
        <c:manualLayout>
          <c:xMode val="edge"/>
          <c:yMode val="edge"/>
          <c:x val="0.12488888888888888"/>
          <c:y val="2.7777777777777776E-2"/>
        </c:manualLayout>
      </c:layout>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CCCE-44BE-AC54-15EF27B086BC}"/>
              </c:ext>
            </c:extLst>
          </c:dPt>
          <c:dPt>
            <c:idx val="1"/>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CCCE-44BE-AC54-15EF27B086BC}"/>
              </c:ext>
            </c:extLst>
          </c:dPt>
          <c:dPt>
            <c:idx val="2"/>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5-CCCE-44BE-AC54-15EF27B086BC}"/>
              </c:ext>
            </c:extLst>
          </c:dPt>
          <c:dPt>
            <c:idx val="3"/>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7-CCCE-44BE-AC54-15EF27B086B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'Tableau Général'!$I$68:$I$71</c:f>
              <c:strCache>
                <c:ptCount val="4"/>
                <c:pt idx="0">
                  <c:v>IGH GHA </c:v>
                </c:pt>
                <c:pt idx="1">
                  <c:v>IGH GHO</c:v>
                </c:pt>
                <c:pt idx="2">
                  <c:v>IGH GHW 1</c:v>
                </c:pt>
                <c:pt idx="3">
                  <c:v>IGH GHW 2</c:v>
                </c:pt>
              </c:strCache>
            </c:strRef>
          </c:cat>
          <c:val>
            <c:numRef>
              <c:f>'Tableau Général'!$J$68:$J$71</c:f>
              <c:numCache>
                <c:formatCode>General</c:formatCode>
                <c:ptCount val="4"/>
                <c:pt idx="0">
                  <c:v>16</c:v>
                </c:pt>
                <c:pt idx="1">
                  <c:v>8</c:v>
                </c:pt>
                <c:pt idx="2">
                  <c:v>2</c:v>
                </c:pt>
                <c:pt idx="3">
                  <c:v>6</c:v>
                </c:pt>
              </c:numCache>
            </c:numRef>
          </c:val>
          <c:extLst xmlns:c16r2="http://schemas.microsoft.com/office/drawing/2015/06/chart">
            <c:ext xmlns:c16="http://schemas.microsoft.com/office/drawing/2014/chart" uri="{C3380CC4-5D6E-409C-BE32-E72D297353CC}">
              <c16:uniqueId val="{00000000-088D-4361-A86D-767D5576EFEB}"/>
            </c:ext>
          </c:extLst>
        </c:ser>
        <c:dLbls>
          <c:dLblPos val="inEnd"/>
          <c:showLegendKey val="0"/>
          <c:showVal val="0"/>
          <c:showCatName val="1"/>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r>
              <a:rPr lang="en-GB"/>
              <a:t>REPARTITION DES INCENDIES MURS FACADES SELON LE TYPE de façade mis en oeuvre</a:t>
            </a:r>
          </a:p>
        </c:rich>
      </c:tx>
      <c:overlay val="0"/>
      <c:spPr>
        <a:noFill/>
        <a:ln>
          <a:noFill/>
        </a:ln>
        <a:effectLst/>
      </c:spPr>
      <c:txPr>
        <a:bodyPr rot="0" spcFirstLastPara="1" vertOverflow="ellipsis" vert="horz" wrap="square" anchor="ctr" anchorCtr="1"/>
        <a:lstStyle/>
        <a:p>
          <a:pPr>
            <a:defRPr sz="1400" b="1" i="0" u="none" strike="noStrike" kern="1200" cap="all" spc="5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31196203496698738"/>
          <c:y val="0.33729255584816564"/>
          <c:w val="0.37607579081634429"/>
          <c:h val="0.63868062492432498"/>
        </c:manualLayout>
      </c:layout>
      <c:pieChart>
        <c:varyColors val="1"/>
        <c:ser>
          <c:idx val="0"/>
          <c:order val="0"/>
          <c:dPt>
            <c:idx val="0"/>
            <c:bubble3D val="0"/>
            <c:spPr>
              <a:solidFill>
                <a:schemeClr val="accent2"/>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1-ACE3-40F2-9155-472F7144E3DC}"/>
              </c:ext>
            </c:extLst>
          </c:dPt>
          <c:dPt>
            <c:idx val="1"/>
            <c:bubble3D val="0"/>
            <c:spPr>
              <a:solidFill>
                <a:schemeClr val="accent4"/>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2-ACE3-40F2-9155-472F7144E3DC}"/>
              </c:ext>
            </c:extLst>
          </c:dPt>
          <c:dPt>
            <c:idx val="2"/>
            <c:bubble3D val="0"/>
            <c:spPr>
              <a:solidFill>
                <a:schemeClr val="accent6"/>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3-ACE3-40F2-9155-472F7144E3DC}"/>
              </c:ext>
            </c:extLst>
          </c:dPt>
          <c:dPt>
            <c:idx val="3"/>
            <c:bubble3D val="0"/>
            <c:spPr>
              <a:solidFill>
                <a:schemeClr val="accent2">
                  <a:lumMod val="6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4-ACE3-40F2-9155-472F7144E3DC}"/>
              </c:ext>
            </c:extLst>
          </c:dPt>
          <c:dPt>
            <c:idx val="4"/>
            <c:bubble3D val="0"/>
            <c:spPr>
              <a:solidFill>
                <a:schemeClr val="accent4">
                  <a:lumMod val="6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5-ACE3-40F2-9155-472F7144E3DC}"/>
              </c:ext>
            </c:extLst>
          </c:dPt>
          <c:dPt>
            <c:idx val="5"/>
            <c:bubble3D val="0"/>
            <c:spPr>
              <a:solidFill>
                <a:schemeClr val="accent6">
                  <a:lumMod val="6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B-E716-4315-BE86-184BE0674DA8}"/>
              </c:ext>
            </c:extLst>
          </c:dPt>
          <c:dPt>
            <c:idx val="6"/>
            <c:bubble3D val="0"/>
            <c:spPr>
              <a:solidFill>
                <a:schemeClr val="accent2">
                  <a:lumMod val="80000"/>
                  <a:lumOff val="2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D-E716-4315-BE86-184BE0674DA8}"/>
              </c:ext>
            </c:extLst>
          </c:dPt>
          <c:dPt>
            <c:idx val="7"/>
            <c:bubble3D val="0"/>
            <c:spPr>
              <a:solidFill>
                <a:schemeClr val="accent4">
                  <a:lumMod val="80000"/>
                  <a:lumOff val="2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0A-53D5-441D-8512-B44359EB9690}"/>
              </c:ext>
            </c:extLst>
          </c:dPt>
          <c:dPt>
            <c:idx val="8"/>
            <c:bubble3D val="0"/>
            <c:spPr>
              <a:solidFill>
                <a:schemeClr val="accent6">
                  <a:lumMod val="80000"/>
                  <a:lumOff val="20000"/>
                </a:schemeClr>
              </a:solidFill>
              <a:ln>
                <a:noFill/>
              </a:ln>
              <a:effectLst/>
              <a:scene3d>
                <a:camera prst="orthographicFront"/>
                <a:lightRig rig="brightRoom" dir="t"/>
              </a:scene3d>
              <a:sp3d prstMaterial="flat">
                <a:bevelT w="50800" h="101600" prst="angle"/>
                <a:contourClr>
                  <a:srgbClr val="000000"/>
                </a:contourClr>
              </a:sp3d>
            </c:spPr>
            <c:extLst xmlns:c16r2="http://schemas.microsoft.com/office/drawing/2015/06/chart">
              <c:ext xmlns:c16="http://schemas.microsoft.com/office/drawing/2014/chart" uri="{C3380CC4-5D6E-409C-BE32-E72D297353CC}">
                <c16:uniqueId val="{00000011-E716-4315-BE86-184BE0674DA8}"/>
              </c:ext>
            </c:extLst>
          </c:dPt>
          <c:dLbls>
            <c:dLbl>
              <c:idx val="0"/>
              <c:layout>
                <c:manualLayout>
                  <c:x val="-0.10670630181579445"/>
                  <c:y val="0.1860576477870327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1-ACE3-40F2-9155-472F7144E3DC}"/>
                </c:ext>
                <c:ext xmlns:c15="http://schemas.microsoft.com/office/drawing/2012/chart" uri="{CE6537A1-D6FC-4f65-9D91-7224C49458BB}"/>
              </c:extLst>
            </c:dLbl>
            <c:dLbl>
              <c:idx val="1"/>
              <c:layout>
                <c:manualLayout>
                  <c:x val="-0.13369248910484285"/>
                  <c:y val="0.1216408271882326"/>
                </c:manualLayout>
              </c:layout>
              <c:tx>
                <c:rich>
                  <a:bodyPr/>
                  <a:lstStyle/>
                  <a:p>
                    <a:fld id="{EB771A43-2F18-419A-9BCF-7222BF24E6CB}" type="CATEGORYNAME">
                      <a:rPr lang="en-US">
                        <a:solidFill>
                          <a:schemeClr val="bg1"/>
                        </a:solidFill>
                      </a:rPr>
                      <a:pPr/>
                      <a:t>[NOM DE CATÉGORIE]</a:t>
                    </a:fld>
                    <a:r>
                      <a:rPr lang="en-US" baseline="0">
                        <a:solidFill>
                          <a:schemeClr val="bg1"/>
                        </a:solidFill>
                      </a:rPr>
                      <a:t>
</a:t>
                    </a:r>
                    <a:fld id="{3F777099-FA49-4DF3-ACC6-967D6C6EAD47}" type="PERCENTAGE">
                      <a:rPr lang="en-US" baseline="0">
                        <a:solidFill>
                          <a:schemeClr val="bg1"/>
                        </a:solidFill>
                      </a:rPr>
                      <a:pPr/>
                      <a:t>[POURCENTAGE]</a:t>
                    </a:fld>
                    <a:endParaRPr lang="en-US" baseline="0">
                      <a:solidFill>
                        <a:schemeClr val="bg1"/>
                      </a:solidFill>
                    </a:endParaRP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ACE3-40F2-9155-472F7144E3DC}"/>
                </c:ext>
                <c:ext xmlns:c15="http://schemas.microsoft.com/office/drawing/2012/chart" uri="{CE6537A1-D6FC-4f65-9D91-7224C49458BB}">
                  <c15:dlblFieldTable/>
                  <c15:showDataLabelsRange val="0"/>
                </c:ext>
              </c:extLst>
            </c:dLbl>
            <c:dLbl>
              <c:idx val="2"/>
              <c:layout>
                <c:manualLayout>
                  <c:x val="-0.58691317573518609"/>
                  <c:y val="8.1397235213100799E-2"/>
                </c:manualLayout>
              </c:layout>
              <c:tx>
                <c:rich>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fld id="{DECA89D7-C63D-4750-8D1E-C5920099139D}" type="CATEGORYNAME">
                      <a:rPr lang="en-US">
                        <a:solidFill>
                          <a:sysClr val="windowText" lastClr="000000"/>
                        </a:solidFill>
                      </a:rPr>
                      <a:pPr>
                        <a:defRPr/>
                      </a:pPr>
                      <a:t>[NOM DE CATÉGORIE]</a:t>
                    </a:fld>
                    <a:r>
                      <a:rPr lang="en-US" baseline="0"/>
                      <a:t>
</a:t>
                    </a:r>
                    <a:fld id="{7A4952A3-5B4D-4594-988D-12FF602332BA}" type="PERCENTAGE">
                      <a:rPr lang="en-US" baseline="0">
                        <a:solidFill>
                          <a:sysClr val="windowText" lastClr="000000"/>
                        </a:solidFill>
                      </a:rPr>
                      <a:pPr>
                        <a:defRPr/>
                      </a:pPr>
                      <a:t>[POURCENTAGE]</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chemeClr val="lt1"/>
                      </a:solidFill>
                      <a:latin typeface="+mn-lt"/>
                      <a:ea typeface="+mn-ea"/>
                      <a:cs typeface="+mn-cs"/>
                    </a:defRPr>
                  </a:pPr>
                  <a:endParaRPr lang="fr-FR"/>
                </a:p>
              </c:txPr>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ACE3-40F2-9155-472F7144E3DC}"/>
                </c:ext>
                <c:ext xmlns:c15="http://schemas.microsoft.com/office/drawing/2012/chart" uri="{CE6537A1-D6FC-4f65-9D91-7224C49458BB}">
                  <c15:layout>
                    <c:manualLayout>
                      <c:w val="0.20131382073970824"/>
                      <c:h val="0.10202388114481171"/>
                    </c:manualLayout>
                  </c15:layout>
                  <c15:dlblFieldTable/>
                  <c15:showDataLabelsRange val="0"/>
                </c:ext>
              </c:extLst>
            </c:dLbl>
            <c:dLbl>
              <c:idx val="3"/>
              <c:layout>
                <c:manualLayout>
                  <c:x val="-0.18887653679866173"/>
                  <c:y val="-5.5220370704318823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4-ACE3-40F2-9155-472F7144E3DC}"/>
                </c:ext>
                <c:ext xmlns:c15="http://schemas.microsoft.com/office/drawing/2012/chart" uri="{CE6537A1-D6FC-4f65-9D91-7224C49458BB}"/>
              </c:extLst>
            </c:dLbl>
            <c:dLbl>
              <c:idx val="7"/>
              <c:layout>
                <c:manualLayout>
                  <c:x val="8.7754613115242394E-2"/>
                  <c:y val="0.18517767586035466"/>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A-53D5-441D-8512-B44359EB9690}"/>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fr-FR"/>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'Tableau Général'!$Z$69:$Z$77</c:f>
              <c:strCache>
                <c:ptCount val="9"/>
                <c:pt idx="0">
                  <c:v>Isolant sous Bardage ACM</c:v>
                </c:pt>
                <c:pt idx="1">
                  <c:v>Isolant sous Bardage Plastique/PVC</c:v>
                </c:pt>
                <c:pt idx="2">
                  <c:v>Isolant sous Bardage Bois</c:v>
                </c:pt>
                <c:pt idx="3">
                  <c:v>ETICS (isolant sous enduit)</c:v>
                </c:pt>
                <c:pt idx="4">
                  <c:v>ISP</c:v>
                </c:pt>
                <c:pt idx="5">
                  <c:v>MCC / ACM</c:v>
                </c:pt>
                <c:pt idx="6">
                  <c:v>CW/BNC</c:v>
                </c:pt>
                <c:pt idx="7">
                  <c:v>Eléments décoratifs combustibles</c:v>
                </c:pt>
                <c:pt idx="8">
                  <c:v>RSC</c:v>
                </c:pt>
              </c:strCache>
            </c:strRef>
          </c:cat>
          <c:val>
            <c:numRef>
              <c:f>'Tableau Général'!$AA$69:$AA$77</c:f>
              <c:numCache>
                <c:formatCode>General</c:formatCode>
                <c:ptCount val="9"/>
                <c:pt idx="0">
                  <c:v>7</c:v>
                </c:pt>
                <c:pt idx="1">
                  <c:v>2</c:v>
                </c:pt>
                <c:pt idx="2">
                  <c:v>0</c:v>
                </c:pt>
                <c:pt idx="3">
                  <c:v>10</c:v>
                </c:pt>
                <c:pt idx="4">
                  <c:v>1</c:v>
                </c:pt>
                <c:pt idx="5">
                  <c:v>11</c:v>
                </c:pt>
                <c:pt idx="6">
                  <c:v>10</c:v>
                </c:pt>
                <c:pt idx="7">
                  <c:v>5</c:v>
                </c:pt>
                <c:pt idx="8">
                  <c:v>1</c:v>
                </c:pt>
              </c:numCache>
            </c:numRef>
          </c:val>
          <c:extLst xmlns:c16r2="http://schemas.microsoft.com/office/drawing/2015/06/chart">
            <c:ext xmlns:c16="http://schemas.microsoft.com/office/drawing/2014/chart" uri="{C3380CC4-5D6E-409C-BE32-E72D297353CC}">
              <c16:uniqueId val="{00000000-ACE3-40F2-9155-472F7144E3DC}"/>
            </c:ext>
          </c:extLst>
        </c:ser>
        <c:dLbls>
          <c:dLblPos val="inEnd"/>
          <c:showLegendKey val="0"/>
          <c:showVal val="0"/>
          <c:showCatName val="1"/>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scene3d>
        <a:camera prst="orthographicFront"/>
        <a:lightRig rig="brightRoom" dir="t"/>
      </a:scene3d>
      <a:sp3d prstMaterial="flat">
        <a:bevelT w="50800" h="101600" prst="angle"/>
        <a:contourClr>
          <a:srgbClr val="000000"/>
        </a:contourClr>
      </a:sp3d>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1" i="0" kern="1200" cap="all" spc="5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47315</xdr:colOff>
      <xdr:row>78</xdr:row>
      <xdr:rowOff>127248</xdr:rowOff>
    </xdr:from>
    <xdr:to>
      <xdr:col>4</xdr:col>
      <xdr:colOff>121227</xdr:colOff>
      <xdr:row>100</xdr:row>
      <xdr:rowOff>17317</xdr:rowOff>
    </xdr:to>
    <xdr:graphicFrame macro="">
      <xdr:nvGraphicFramePr>
        <xdr:cNvPr id="4" name="Graphique 3">
          <a:extLst>
            <a:ext uri="{FF2B5EF4-FFF2-40B4-BE49-F238E27FC236}">
              <a16:creationId xmlns:a16="http://schemas.microsoft.com/office/drawing/2014/main" xmlns="" id="{43F74F1F-17B1-4AF5-A8E2-633001519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381000</xdr:colOff>
      <xdr:row>78</xdr:row>
      <xdr:rowOff>180781</xdr:rowOff>
    </xdr:from>
    <xdr:to>
      <xdr:col>9</xdr:col>
      <xdr:colOff>925050</xdr:colOff>
      <xdr:row>100</xdr:row>
      <xdr:rowOff>69272</xdr:rowOff>
    </xdr:to>
    <xdr:graphicFrame macro="">
      <xdr:nvGraphicFramePr>
        <xdr:cNvPr id="5" name="Graphique 4">
          <a:extLst>
            <a:ext uri="{FF2B5EF4-FFF2-40B4-BE49-F238E27FC236}">
              <a16:creationId xmlns:a16="http://schemas.microsoft.com/office/drawing/2014/main" xmlns="" id="{C22D7EA3-AA22-4E90-AF29-637A8055D1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2150045</xdr:colOff>
      <xdr:row>78</xdr:row>
      <xdr:rowOff>77078</xdr:rowOff>
    </xdr:from>
    <xdr:to>
      <xdr:col>17</xdr:col>
      <xdr:colOff>3463636</xdr:colOff>
      <xdr:row>99</xdr:row>
      <xdr:rowOff>190499</xdr:rowOff>
    </xdr:to>
    <xdr:graphicFrame macro="">
      <xdr:nvGraphicFramePr>
        <xdr:cNvPr id="6" name="Graphique 5">
          <a:extLst>
            <a:ext uri="{FF2B5EF4-FFF2-40B4-BE49-F238E27FC236}">
              <a16:creationId xmlns:a16="http://schemas.microsoft.com/office/drawing/2014/main" xmlns="" id="{4E658995-515A-49BD-86DA-156E9BDA00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4284248</xdr:colOff>
      <xdr:row>78</xdr:row>
      <xdr:rowOff>51956</xdr:rowOff>
    </xdr:from>
    <xdr:to>
      <xdr:col>22</xdr:col>
      <xdr:colOff>848591</xdr:colOff>
      <xdr:row>99</xdr:row>
      <xdr:rowOff>165390</xdr:rowOff>
    </xdr:to>
    <xdr:graphicFrame macro="">
      <xdr:nvGraphicFramePr>
        <xdr:cNvPr id="7" name="Graphique 6">
          <a:extLst>
            <a:ext uri="{FF2B5EF4-FFF2-40B4-BE49-F238E27FC236}">
              <a16:creationId xmlns:a16="http://schemas.microsoft.com/office/drawing/2014/main" xmlns="" id="{14EA081F-5FE4-4713-9083-55A241D76D7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34635</xdr:colOff>
      <xdr:row>79</xdr:row>
      <xdr:rowOff>200289</xdr:rowOff>
    </xdr:from>
    <xdr:to>
      <xdr:col>26</xdr:col>
      <xdr:colOff>3009078</xdr:colOff>
      <xdr:row>97</xdr:row>
      <xdr:rowOff>117784</xdr:rowOff>
    </xdr:to>
    <xdr:graphicFrame macro="">
      <xdr:nvGraphicFramePr>
        <xdr:cNvPr id="8" name="Graphique 7">
          <a:extLst>
            <a:ext uri="{FF2B5EF4-FFF2-40B4-BE49-F238E27FC236}">
              <a16:creationId xmlns:a16="http://schemas.microsoft.com/office/drawing/2014/main" xmlns="" id="{6B882633-5297-41E0-B2AB-43BA87DEF03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262466</xdr:colOff>
      <xdr:row>77</xdr:row>
      <xdr:rowOff>169833</xdr:rowOff>
    </xdr:from>
    <xdr:to>
      <xdr:col>35</xdr:col>
      <xdr:colOff>1876657</xdr:colOff>
      <xdr:row>99</xdr:row>
      <xdr:rowOff>165376</xdr:rowOff>
    </xdr:to>
    <xdr:graphicFrame macro="">
      <xdr:nvGraphicFramePr>
        <xdr:cNvPr id="10" name="Graphique 9">
          <a:extLst>
            <a:ext uri="{FF2B5EF4-FFF2-40B4-BE49-F238E27FC236}">
              <a16:creationId xmlns:a16="http://schemas.microsoft.com/office/drawing/2014/main" xmlns="" id="{E214237E-5216-4A16-B4BD-DCB07DF244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1142132</xdr:colOff>
      <xdr:row>79</xdr:row>
      <xdr:rowOff>1550</xdr:rowOff>
    </xdr:from>
    <xdr:to>
      <xdr:col>13</xdr:col>
      <xdr:colOff>1170780</xdr:colOff>
      <xdr:row>107</xdr:row>
      <xdr:rowOff>109140</xdr:rowOff>
    </xdr:to>
    <xdr:graphicFrame macro="">
      <xdr:nvGraphicFramePr>
        <xdr:cNvPr id="2" name="Graphique 1">
          <a:extLst>
            <a:ext uri="{FF2B5EF4-FFF2-40B4-BE49-F238E27FC236}">
              <a16:creationId xmlns:a16="http://schemas.microsoft.com/office/drawing/2014/main" xmlns="" id="{CCA5A550-FDB9-4F2C-85C4-4AEB7E55D5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1439724</xdr:colOff>
      <xdr:row>78</xdr:row>
      <xdr:rowOff>117405</xdr:rowOff>
    </xdr:from>
    <xdr:to>
      <xdr:col>16</xdr:col>
      <xdr:colOff>1246910</xdr:colOff>
      <xdr:row>100</xdr:row>
      <xdr:rowOff>86590</xdr:rowOff>
    </xdr:to>
    <xdr:graphicFrame macro="">
      <xdr:nvGraphicFramePr>
        <xdr:cNvPr id="11" name="Graphique 10">
          <a:extLst>
            <a:ext uri="{FF2B5EF4-FFF2-40B4-BE49-F238E27FC236}">
              <a16:creationId xmlns:a16="http://schemas.microsoft.com/office/drawing/2014/main" xmlns="" id="{1FAECE8B-9BCA-48D7-996D-2EFA75E8B3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1135470</xdr:colOff>
      <xdr:row>98</xdr:row>
      <xdr:rowOff>193244</xdr:rowOff>
    </xdr:from>
    <xdr:to>
      <xdr:col>26</xdr:col>
      <xdr:colOff>2941994</xdr:colOff>
      <xdr:row>120</xdr:row>
      <xdr:rowOff>145322</xdr:rowOff>
    </xdr:to>
    <xdr:graphicFrame macro="">
      <xdr:nvGraphicFramePr>
        <xdr:cNvPr id="12" name="Graphique 11">
          <a:extLst>
            <a:ext uri="{FF2B5EF4-FFF2-40B4-BE49-F238E27FC236}">
              <a16:creationId xmlns:a16="http://schemas.microsoft.com/office/drawing/2014/main" xmlns="" id="{96D2EF87-E64F-4ACF-A0AB-12CAC54D82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26</xdr:col>
      <xdr:colOff>3316887</xdr:colOff>
      <xdr:row>78</xdr:row>
      <xdr:rowOff>14584</xdr:rowOff>
    </xdr:from>
    <xdr:to>
      <xdr:col>29</xdr:col>
      <xdr:colOff>441157</xdr:colOff>
      <xdr:row>98</xdr:row>
      <xdr:rowOff>170447</xdr:rowOff>
    </xdr:to>
    <xdr:graphicFrame macro="">
      <xdr:nvGraphicFramePr>
        <xdr:cNvPr id="16" name="Graphique 15">
          <a:extLst>
            <a:ext uri="{FF2B5EF4-FFF2-40B4-BE49-F238E27FC236}">
              <a16:creationId xmlns:a16="http://schemas.microsoft.com/office/drawing/2014/main" xmlns="" id="{E0D744B2-50E1-4EF1-8A07-ADECD6A2D4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29</xdr:col>
      <xdr:colOff>1105291</xdr:colOff>
      <xdr:row>77</xdr:row>
      <xdr:rowOff>156321</xdr:rowOff>
    </xdr:from>
    <xdr:to>
      <xdr:col>33</xdr:col>
      <xdr:colOff>248478</xdr:colOff>
      <xdr:row>99</xdr:row>
      <xdr:rowOff>0</xdr:rowOff>
    </xdr:to>
    <xdr:graphicFrame macro="">
      <xdr:nvGraphicFramePr>
        <xdr:cNvPr id="3" name="Graphique 2">
          <a:extLst>
            <a:ext uri="{FF2B5EF4-FFF2-40B4-BE49-F238E27FC236}">
              <a16:creationId xmlns:a16="http://schemas.microsoft.com/office/drawing/2014/main" xmlns="" id="{020E6AA6-7322-4463-B198-9203FDA9AE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ables/table1.xml><?xml version="1.0" encoding="utf-8"?>
<table xmlns="http://schemas.openxmlformats.org/spreadsheetml/2006/main" id="14" name="Tableau715" displayName="Tableau715" ref="A3:E60" totalsRowShown="0" headerRowDxfId="15">
  <autoFilter ref="A3:E60"/>
  <tableColumns count="5">
    <tableColumn id="1" name="Généralités sur l'Incendie" dataDxfId="14"/>
    <tableColumn id="2" name="Colonne1"/>
    <tableColumn id="3" name="Colonne2"/>
    <tableColumn id="4" name="Colonne3"/>
    <tableColumn id="5" name="Colonne4"/>
  </tableColumns>
  <tableStyleInfo name="TableStyleLight16" showFirstColumn="0" showLastColumn="0" showRowStripes="1" showColumnStripes="0"/>
</table>
</file>

<file path=xl/tables/table2.xml><?xml version="1.0" encoding="utf-8"?>
<table xmlns="http://schemas.openxmlformats.org/spreadsheetml/2006/main" id="15" name="Tableau816" displayName="Tableau816" ref="G3:N60" totalsRowShown="0" headerRowDxfId="13">
  <autoFilter ref="G3:N60"/>
  <tableColumns count="8">
    <tableColumn id="1" name="Scénario de feu " dataDxfId="12"/>
    <tableColumn id="10" name="Colonne1"/>
    <tableColumn id="3" name="Colonne2"/>
    <tableColumn id="7" name="Colonne3"/>
    <tableColumn id="4" name="Colonne4"/>
    <tableColumn id="5" name="Colonne5"/>
    <tableColumn id="6" name="Colonne6"/>
    <tableColumn id="8" name="Colonne7"/>
  </tableColumns>
  <tableStyleInfo name="TableStyleLight16" showFirstColumn="0" showLastColumn="0" showRowStripes="1" showColumnStripes="0"/>
</table>
</file>

<file path=xl/tables/table3.xml><?xml version="1.0" encoding="utf-8"?>
<table xmlns="http://schemas.openxmlformats.org/spreadsheetml/2006/main" id="16" name="Tableau917" displayName="Tableau917" ref="O3:S60" totalsRowShown="0" headerRowDxfId="11">
  <autoFilter ref="O3:S60"/>
  <tableColumns count="5">
    <tableColumn id="1" name="Causes de l'incendie" dataDxfId="10"/>
    <tableColumn id="2" name="Colonne1"/>
    <tableColumn id="3" name="Colonne2"/>
    <tableColumn id="4" name="Colonne3"/>
    <tableColumn id="6" name="Colonne4" dataDxfId="9"/>
  </tableColumns>
  <tableStyleInfo name="TableStyleLight16" showFirstColumn="0" showLastColumn="0" showRowStripes="1" showColumnStripes="0"/>
</table>
</file>

<file path=xl/tables/table4.xml><?xml version="1.0" encoding="utf-8"?>
<table xmlns="http://schemas.openxmlformats.org/spreadsheetml/2006/main" id="17" name="Tableau1118" displayName="Tableau1118" ref="T3:Y60" totalsRowShown="0" headerRowDxfId="8">
  <autoFilter ref="T3:Y60"/>
  <tableColumns count="6">
    <tableColumn id="1" name="Conséquences de l'Incendie" dataDxfId="7"/>
    <tableColumn id="2" name="Colonne1"/>
    <tableColumn id="3" name="Colonne2"/>
    <tableColumn id="4" name="Colonne3"/>
    <tableColumn id="5" name="Colonne4"/>
    <tableColumn id="6" name="Colonne5"/>
  </tableColumns>
  <tableStyleInfo name="TableStyleLight16" showFirstColumn="0" showLastColumn="0" showRowStripes="1" showColumnStripes="0"/>
</table>
</file>

<file path=xl/tables/table5.xml><?xml version="1.0" encoding="utf-8"?>
<table xmlns="http://schemas.openxmlformats.org/spreadsheetml/2006/main" id="1" name="Tableau13192" displayName="Tableau13192" ref="AA3:AQ59" totalsRowShown="0" headerRowDxfId="6">
  <autoFilter ref="AA3:AQ59"/>
  <tableColumns count="17">
    <tableColumn id="1" name="Caractéristiques des façades du bâtiment incendié " dataDxfId="5"/>
    <tableColumn id="17" name="Colonne1" dataDxfId="4"/>
    <tableColumn id="2" name="Colonne2"/>
    <tableColumn id="22" name="Colonne3"/>
    <tableColumn id="16" name="Colonne4"/>
    <tableColumn id="25" name="Colonne5"/>
    <tableColumn id="24" name="Colonne6"/>
    <tableColumn id="3" name="Colonne7" dataDxfId="3"/>
    <tableColumn id="9" name="Colonne8" dataDxfId="2"/>
    <tableColumn id="4" name="Colonne9"/>
    <tableColumn id="20" name="Colonne10"/>
    <tableColumn id="8" name="Colonne11" dataDxfId="1"/>
    <tableColumn id="12" name="Colonne12"/>
    <tableColumn id="13" name="Colonne13"/>
    <tableColumn id="14" name="Colonne14" dataDxfId="0"/>
    <tableColumn id="15" name="Colonne15"/>
    <tableColumn id="21" name="Colonne16"/>
  </tableColumns>
  <tableStyleInfo name="TableStyleLight16"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77"/>
  <sheetViews>
    <sheetView tabSelected="1" topLeftCell="AO13" zoomScale="96" zoomScaleNormal="96" workbookViewId="0">
      <selection activeCell="AQ30" sqref="AQ30"/>
    </sheetView>
  </sheetViews>
  <sheetFormatPr baseColWidth="10" defaultRowHeight="15" x14ac:dyDescent="0.25"/>
  <cols>
    <col min="1" max="1" width="24.140625" customWidth="1"/>
    <col min="2" max="2" width="33.7109375" customWidth="1"/>
    <col min="3" max="3" width="14.5703125" customWidth="1"/>
    <col min="5" max="5" width="18.28515625" customWidth="1"/>
    <col min="7" max="7" width="20.85546875" customWidth="1"/>
    <col min="8" max="9" width="20.5703125" customWidth="1"/>
    <col min="10" max="10" width="41.5703125" customWidth="1"/>
    <col min="11" max="12" width="18.5703125" customWidth="1"/>
    <col min="13" max="13" width="26.7109375" customWidth="1"/>
    <col min="14" max="14" width="25.7109375" customWidth="1"/>
    <col min="15" max="15" width="23.7109375" customWidth="1"/>
    <col min="16" max="16" width="37.42578125" customWidth="1"/>
    <col min="17" max="17" width="85.85546875" customWidth="1"/>
    <col min="18" max="18" width="99.140625" customWidth="1"/>
    <col min="19" max="19" width="36.140625" customWidth="1"/>
    <col min="20" max="20" width="30.140625" customWidth="1"/>
    <col min="21" max="21" width="19.28515625" customWidth="1"/>
    <col min="22" max="22" width="20" customWidth="1"/>
    <col min="23" max="24" width="19.7109375" customWidth="1"/>
    <col min="25" max="25" width="29.5703125" customWidth="1"/>
    <col min="26" max="26" width="31.28515625" customWidth="1"/>
    <col min="27" max="27" width="65.140625" customWidth="1"/>
    <col min="28" max="28" width="20.28515625" customWidth="1"/>
    <col min="29" max="29" width="20.5703125" customWidth="1"/>
    <col min="30" max="30" width="24.85546875" customWidth="1"/>
    <col min="31" max="31" width="16.5703125" customWidth="1"/>
    <col min="32" max="32" width="18.28515625" customWidth="1"/>
    <col min="33" max="33" width="32.42578125" customWidth="1"/>
    <col min="34" max="34" width="9.85546875" customWidth="1"/>
    <col min="35" max="35" width="52.5703125" customWidth="1"/>
    <col min="36" max="36" width="39.5703125" customWidth="1"/>
    <col min="37" max="37" width="92.5703125" customWidth="1"/>
    <col min="38" max="38" width="13.5703125" customWidth="1"/>
    <col min="39" max="39" width="30.7109375" customWidth="1"/>
    <col min="40" max="40" width="53.140625" customWidth="1"/>
    <col min="41" max="41" width="10.42578125" customWidth="1"/>
    <col min="42" max="42" width="79" customWidth="1"/>
    <col min="43" max="43" width="86.5703125" customWidth="1"/>
    <col min="44" max="44" width="42.85546875" customWidth="1"/>
    <col min="45" max="45" width="34" customWidth="1"/>
    <col min="46" max="46" width="56.7109375" customWidth="1"/>
    <col min="47" max="47" width="41.42578125" customWidth="1"/>
  </cols>
  <sheetData>
    <row r="1" spans="1:43" ht="15.75" thickBot="1" x14ac:dyDescent="0.3">
      <c r="A1" s="63" t="s">
        <v>375</v>
      </c>
      <c r="B1" s="64"/>
      <c r="C1" s="64"/>
      <c r="D1" s="64"/>
      <c r="E1" s="65"/>
      <c r="G1" s="63" t="s">
        <v>376</v>
      </c>
      <c r="H1" s="64"/>
      <c r="I1" s="64"/>
      <c r="J1" s="64"/>
      <c r="K1" s="64"/>
      <c r="L1" s="64"/>
      <c r="M1" s="64"/>
      <c r="N1" s="65"/>
      <c r="O1" s="63" t="s">
        <v>377</v>
      </c>
      <c r="P1" s="64"/>
      <c r="Q1" s="64"/>
      <c r="R1" s="64"/>
      <c r="S1" s="65"/>
      <c r="T1" s="63" t="s">
        <v>378</v>
      </c>
      <c r="U1" s="64"/>
      <c r="V1" s="64"/>
      <c r="W1" s="64"/>
      <c r="X1" s="64"/>
      <c r="Y1" s="65"/>
      <c r="AA1" s="63" t="s">
        <v>379</v>
      </c>
      <c r="AB1" s="64"/>
      <c r="AC1" s="64"/>
      <c r="AD1" s="64"/>
      <c r="AE1" s="64"/>
      <c r="AF1" s="64"/>
      <c r="AG1" s="64"/>
      <c r="AH1" s="64"/>
      <c r="AI1" s="64"/>
      <c r="AJ1" s="64"/>
      <c r="AK1" s="64"/>
      <c r="AL1" s="64"/>
      <c r="AM1" s="64"/>
      <c r="AN1" s="64"/>
      <c r="AO1" s="64"/>
      <c r="AP1" s="64"/>
      <c r="AQ1" s="65"/>
    </row>
    <row r="2" spans="1:43" x14ac:dyDescent="0.25">
      <c r="A2" s="50" t="s">
        <v>5</v>
      </c>
      <c r="B2" s="50" t="s">
        <v>0</v>
      </c>
      <c r="C2" s="50" t="s">
        <v>1</v>
      </c>
      <c r="D2" s="50" t="s">
        <v>2</v>
      </c>
      <c r="E2" s="50" t="s">
        <v>3</v>
      </c>
      <c r="G2" s="51" t="s">
        <v>5</v>
      </c>
      <c r="H2" s="51" t="s">
        <v>29</v>
      </c>
      <c r="I2" s="51" t="s">
        <v>8</v>
      </c>
      <c r="J2" s="51" t="s">
        <v>154</v>
      </c>
      <c r="K2" s="51" t="s">
        <v>39</v>
      </c>
      <c r="L2" s="51" t="s">
        <v>40</v>
      </c>
      <c r="M2" s="51" t="s">
        <v>41</v>
      </c>
      <c r="N2" s="52" t="s">
        <v>207</v>
      </c>
      <c r="O2" s="51" t="s">
        <v>5</v>
      </c>
      <c r="P2" s="51" t="s">
        <v>9</v>
      </c>
      <c r="Q2" s="51" t="s">
        <v>10</v>
      </c>
      <c r="R2" s="51" t="s">
        <v>31</v>
      </c>
      <c r="S2" s="53" t="s">
        <v>463</v>
      </c>
      <c r="T2" s="50" t="s">
        <v>5</v>
      </c>
      <c r="U2" s="50" t="s">
        <v>132</v>
      </c>
      <c r="V2" s="50" t="s">
        <v>380</v>
      </c>
      <c r="W2" s="50" t="s">
        <v>381</v>
      </c>
      <c r="X2" s="50" t="s">
        <v>382</v>
      </c>
      <c r="Y2" s="50" t="s">
        <v>383</v>
      </c>
      <c r="AA2" s="53" t="s">
        <v>5</v>
      </c>
      <c r="AB2" s="53" t="s">
        <v>11</v>
      </c>
      <c r="AC2" s="50" t="s">
        <v>12</v>
      </c>
      <c r="AD2" s="53" t="s">
        <v>387</v>
      </c>
      <c r="AE2" s="53" t="s">
        <v>126</v>
      </c>
      <c r="AF2" s="53" t="s">
        <v>323</v>
      </c>
      <c r="AG2" s="53" t="s">
        <v>324</v>
      </c>
      <c r="AH2" s="54"/>
      <c r="AI2" s="53" t="s">
        <v>359</v>
      </c>
      <c r="AJ2" s="53" t="s">
        <v>361</v>
      </c>
      <c r="AK2" s="53" t="s">
        <v>400</v>
      </c>
      <c r="AL2" s="54"/>
      <c r="AM2" s="53" t="s">
        <v>372</v>
      </c>
      <c r="AN2" s="53" t="s">
        <v>496</v>
      </c>
      <c r="AO2" s="54"/>
      <c r="AP2" s="53" t="s">
        <v>13</v>
      </c>
      <c r="AQ2" s="53" t="s">
        <v>153</v>
      </c>
    </row>
    <row r="3" spans="1:43" x14ac:dyDescent="0.25">
      <c r="A3" s="5" t="s">
        <v>27</v>
      </c>
      <c r="B3" s="5" t="s">
        <v>15</v>
      </c>
      <c r="C3" s="5" t="s">
        <v>16</v>
      </c>
      <c r="D3" s="5" t="s">
        <v>17</v>
      </c>
      <c r="E3" s="5" t="s">
        <v>18</v>
      </c>
      <c r="G3" s="5" t="s">
        <v>28</v>
      </c>
      <c r="H3" s="5" t="s">
        <v>15</v>
      </c>
      <c r="I3" s="5" t="s">
        <v>16</v>
      </c>
      <c r="J3" s="5" t="s">
        <v>17</v>
      </c>
      <c r="K3" s="5" t="s">
        <v>18</v>
      </c>
      <c r="L3" s="5" t="s">
        <v>19</v>
      </c>
      <c r="M3" s="5" t="s">
        <v>20</v>
      </c>
      <c r="N3" s="5" t="s">
        <v>21</v>
      </c>
      <c r="O3" s="5" t="s">
        <v>30</v>
      </c>
      <c r="P3" s="5" t="s">
        <v>15</v>
      </c>
      <c r="Q3" s="5" t="s">
        <v>16</v>
      </c>
      <c r="R3" s="5" t="s">
        <v>17</v>
      </c>
      <c r="S3" s="5" t="s">
        <v>18</v>
      </c>
      <c r="T3" s="5" t="s">
        <v>32</v>
      </c>
      <c r="U3" s="5" t="s">
        <v>15</v>
      </c>
      <c r="V3" s="5" t="s">
        <v>16</v>
      </c>
      <c r="W3" s="5" t="s">
        <v>17</v>
      </c>
      <c r="X3" s="5" t="s">
        <v>18</v>
      </c>
      <c r="Y3" s="5" t="s">
        <v>19</v>
      </c>
      <c r="AA3" s="5" t="s">
        <v>14</v>
      </c>
      <c r="AB3" s="5" t="s">
        <v>15</v>
      </c>
      <c r="AC3" s="5" t="s">
        <v>16</v>
      </c>
      <c r="AD3" s="5" t="s">
        <v>17</v>
      </c>
      <c r="AE3" s="5" t="s">
        <v>18</v>
      </c>
      <c r="AF3" s="5" t="s">
        <v>19</v>
      </c>
      <c r="AG3" s="5" t="s">
        <v>20</v>
      </c>
      <c r="AH3" s="5" t="s">
        <v>21</v>
      </c>
      <c r="AI3" s="5" t="s">
        <v>22</v>
      </c>
      <c r="AJ3" s="5" t="s">
        <v>431</v>
      </c>
      <c r="AK3" s="5" t="s">
        <v>432</v>
      </c>
      <c r="AL3" s="5" t="s">
        <v>23</v>
      </c>
      <c r="AM3" s="5" t="s">
        <v>24</v>
      </c>
      <c r="AN3" s="5" t="s">
        <v>25</v>
      </c>
      <c r="AO3" s="5" t="s">
        <v>26</v>
      </c>
      <c r="AP3" s="5" t="s">
        <v>69</v>
      </c>
      <c r="AQ3" s="5" t="s">
        <v>116</v>
      </c>
    </row>
    <row r="4" spans="1:43" ht="14.25" customHeight="1" x14ac:dyDescent="0.25">
      <c r="A4" s="57"/>
      <c r="B4" s="57"/>
      <c r="C4" s="57"/>
      <c r="D4" s="57"/>
      <c r="E4" s="57"/>
      <c r="G4" s="55"/>
      <c r="H4" s="55"/>
      <c r="I4" s="55"/>
      <c r="J4" s="55"/>
      <c r="K4" s="55"/>
      <c r="L4" s="55"/>
      <c r="M4" s="55"/>
      <c r="N4" s="58"/>
      <c r="O4" s="55"/>
      <c r="P4" s="55"/>
      <c r="Q4" s="55"/>
      <c r="R4" s="55"/>
      <c r="S4" s="56"/>
      <c r="T4" s="57"/>
      <c r="U4" s="57"/>
      <c r="V4" s="57"/>
      <c r="W4" s="57"/>
      <c r="X4" s="57"/>
      <c r="Y4" s="57"/>
      <c r="AA4" s="56"/>
      <c r="AB4" s="56"/>
      <c r="AC4" s="57"/>
      <c r="AD4" s="56"/>
      <c r="AE4" s="56"/>
      <c r="AF4" s="56"/>
      <c r="AG4" s="56"/>
      <c r="AH4" s="56"/>
      <c r="AI4" s="56"/>
      <c r="AJ4" s="56"/>
      <c r="AK4" s="56"/>
      <c r="AL4" s="56"/>
      <c r="AM4" s="56"/>
      <c r="AN4" s="56"/>
      <c r="AO4" s="56"/>
      <c r="AP4" s="56"/>
      <c r="AQ4" s="56"/>
    </row>
    <row r="5" spans="1:43" x14ac:dyDescent="0.25">
      <c r="A5" s="2">
        <v>1</v>
      </c>
      <c r="B5" t="s">
        <v>118</v>
      </c>
      <c r="C5" t="s">
        <v>176</v>
      </c>
      <c r="D5" t="s">
        <v>4</v>
      </c>
      <c r="E5" s="1">
        <v>42900</v>
      </c>
      <c r="G5" s="2">
        <v>1</v>
      </c>
      <c r="H5">
        <v>3</v>
      </c>
      <c r="I5" t="s">
        <v>67</v>
      </c>
      <c r="J5" t="s">
        <v>417</v>
      </c>
      <c r="K5">
        <v>4</v>
      </c>
      <c r="M5" t="s">
        <v>42</v>
      </c>
      <c r="O5" s="2">
        <v>1</v>
      </c>
      <c r="P5" t="s">
        <v>403</v>
      </c>
      <c r="Q5" t="s">
        <v>386</v>
      </c>
      <c r="R5" t="s">
        <v>445</v>
      </c>
      <c r="S5" t="s">
        <v>466</v>
      </c>
      <c r="T5" s="2">
        <v>1</v>
      </c>
      <c r="U5" s="3">
        <v>71</v>
      </c>
      <c r="V5" s="3">
        <v>77</v>
      </c>
      <c r="W5" s="3">
        <v>19</v>
      </c>
      <c r="X5" s="3">
        <f>Tableau1118[[#This Row],[Colonne2]]-Tableau1118[[#This Row],[Colonne3]]</f>
        <v>58</v>
      </c>
      <c r="Y5" s="3" t="s">
        <v>34</v>
      </c>
      <c r="AA5" s="2">
        <v>1</v>
      </c>
      <c r="AB5" s="16">
        <v>2016</v>
      </c>
      <c r="AC5" t="s">
        <v>70</v>
      </c>
      <c r="AD5" t="s">
        <v>390</v>
      </c>
      <c r="AE5" t="s">
        <v>70</v>
      </c>
      <c r="AF5" t="s">
        <v>71</v>
      </c>
      <c r="AH5" s="4"/>
      <c r="AI5" t="s">
        <v>504</v>
      </c>
      <c r="AJ5" t="s">
        <v>476</v>
      </c>
      <c r="AK5" t="s">
        <v>459</v>
      </c>
      <c r="AL5" s="4"/>
      <c r="AM5" t="s">
        <v>70</v>
      </c>
      <c r="AN5" t="s">
        <v>373</v>
      </c>
      <c r="AO5" s="4"/>
      <c r="AP5" t="s">
        <v>559</v>
      </c>
      <c r="AQ5" t="s">
        <v>514</v>
      </c>
    </row>
    <row r="6" spans="1:43" x14ac:dyDescent="0.25">
      <c r="A6" s="2">
        <v>2</v>
      </c>
      <c r="B6" t="s">
        <v>128</v>
      </c>
      <c r="C6" t="s">
        <v>129</v>
      </c>
      <c r="D6" t="s">
        <v>130</v>
      </c>
      <c r="E6" s="1">
        <v>40040</v>
      </c>
      <c r="G6" s="2">
        <v>2</v>
      </c>
      <c r="H6">
        <v>3</v>
      </c>
      <c r="I6" t="s">
        <v>66</v>
      </c>
      <c r="J6" t="s">
        <v>417</v>
      </c>
      <c r="K6">
        <v>4</v>
      </c>
      <c r="O6" s="2">
        <v>2</v>
      </c>
      <c r="P6" t="s">
        <v>131</v>
      </c>
      <c r="Q6" t="s">
        <v>141</v>
      </c>
      <c r="R6" t="s">
        <v>472</v>
      </c>
      <c r="S6" t="s">
        <v>466</v>
      </c>
      <c r="T6" s="2">
        <v>2</v>
      </c>
      <c r="U6">
        <v>3</v>
      </c>
      <c r="V6">
        <v>0</v>
      </c>
      <c r="W6">
        <v>0</v>
      </c>
      <c r="X6" s="3">
        <f>Tableau1118[[#This Row],[Colonne2]]-Tableau1118[[#This Row],[Colonne3]]</f>
        <v>0</v>
      </c>
      <c r="Y6" s="3" t="s">
        <v>34</v>
      </c>
      <c r="AA6" s="2">
        <v>2</v>
      </c>
      <c r="AB6" s="16">
        <v>2007</v>
      </c>
      <c r="AC6" t="s">
        <v>70</v>
      </c>
      <c r="AD6" t="s">
        <v>388</v>
      </c>
      <c r="AE6" t="s">
        <v>71</v>
      </c>
      <c r="AF6" t="s">
        <v>71</v>
      </c>
      <c r="AH6" s="4"/>
      <c r="AI6" t="s">
        <v>360</v>
      </c>
      <c r="AJ6" t="s">
        <v>152</v>
      </c>
      <c r="AK6" t="s">
        <v>458</v>
      </c>
      <c r="AL6" s="4"/>
      <c r="AM6" t="s">
        <v>71</v>
      </c>
      <c r="AN6" t="s">
        <v>474</v>
      </c>
      <c r="AO6" s="4"/>
      <c r="AQ6" t="s">
        <v>484</v>
      </c>
    </row>
    <row r="7" spans="1:43" x14ac:dyDescent="0.25">
      <c r="A7" s="2">
        <v>3</v>
      </c>
      <c r="B7" t="s">
        <v>133</v>
      </c>
      <c r="C7" t="s">
        <v>134</v>
      </c>
      <c r="D7" t="s">
        <v>135</v>
      </c>
      <c r="E7" s="1">
        <v>39472</v>
      </c>
      <c r="G7" s="2">
        <v>3</v>
      </c>
      <c r="H7">
        <v>2</v>
      </c>
      <c r="I7" t="s">
        <v>67</v>
      </c>
      <c r="J7" t="s">
        <v>417</v>
      </c>
      <c r="M7" t="s">
        <v>43</v>
      </c>
      <c r="O7" s="2">
        <v>3</v>
      </c>
      <c r="P7" t="s">
        <v>136</v>
      </c>
      <c r="Q7" t="s">
        <v>473</v>
      </c>
      <c r="R7" t="s">
        <v>534</v>
      </c>
      <c r="S7" t="s">
        <v>465</v>
      </c>
      <c r="T7" s="2">
        <v>3</v>
      </c>
      <c r="U7">
        <v>0</v>
      </c>
      <c r="V7">
        <v>17</v>
      </c>
      <c r="W7">
        <v>0</v>
      </c>
      <c r="X7" s="3">
        <f>Tableau1118[[#This Row],[Colonne2]]-Tableau1118[[#This Row],[Colonne3]]</f>
        <v>17</v>
      </c>
      <c r="Y7" s="3" t="s">
        <v>36</v>
      </c>
      <c r="AA7" s="2">
        <v>3</v>
      </c>
      <c r="AB7" s="16"/>
      <c r="AC7" t="s">
        <v>70</v>
      </c>
      <c r="AD7" t="s">
        <v>388</v>
      </c>
      <c r="AE7" t="s">
        <v>71</v>
      </c>
      <c r="AF7" t="s">
        <v>70</v>
      </c>
      <c r="AG7" t="s">
        <v>36</v>
      </c>
      <c r="AH7" s="4"/>
      <c r="AI7" t="s">
        <v>367</v>
      </c>
      <c r="AJ7" t="s">
        <v>505</v>
      </c>
      <c r="AK7" t="s">
        <v>362</v>
      </c>
      <c r="AL7" s="4"/>
      <c r="AO7" s="4"/>
      <c r="AP7" t="s">
        <v>137</v>
      </c>
      <c r="AQ7" t="s">
        <v>482</v>
      </c>
    </row>
    <row r="8" spans="1:43" x14ac:dyDescent="0.25">
      <c r="A8" s="2">
        <v>4</v>
      </c>
      <c r="B8" t="s">
        <v>138</v>
      </c>
      <c r="C8" t="s">
        <v>139</v>
      </c>
      <c r="D8" t="s">
        <v>140</v>
      </c>
      <c r="E8" s="1">
        <v>32883</v>
      </c>
      <c r="G8" s="2">
        <v>4</v>
      </c>
      <c r="H8">
        <v>2</v>
      </c>
      <c r="I8" t="s">
        <v>66</v>
      </c>
      <c r="J8" t="s">
        <v>417</v>
      </c>
      <c r="K8">
        <v>3</v>
      </c>
      <c r="O8" s="43">
        <v>4</v>
      </c>
      <c r="P8" t="s">
        <v>142</v>
      </c>
      <c r="Q8" t="s">
        <v>444</v>
      </c>
      <c r="R8" t="s">
        <v>539</v>
      </c>
      <c r="S8" t="s">
        <v>466</v>
      </c>
      <c r="T8" s="2">
        <v>4</v>
      </c>
      <c r="X8" s="3">
        <f>Tableau1118[[#This Row],[Colonne2]]-Tableau1118[[#This Row],[Colonne3]]</f>
        <v>0</v>
      </c>
      <c r="Y8" s="3" t="s">
        <v>35</v>
      </c>
      <c r="AA8" s="2">
        <v>4</v>
      </c>
      <c r="AB8" s="16"/>
      <c r="AC8" t="s">
        <v>70</v>
      </c>
      <c r="AD8" t="s">
        <v>388</v>
      </c>
      <c r="AE8" t="s">
        <v>71</v>
      </c>
      <c r="AF8" t="s">
        <v>70</v>
      </c>
      <c r="AG8" t="s">
        <v>35</v>
      </c>
      <c r="AH8" s="4"/>
      <c r="AI8" t="s">
        <v>360</v>
      </c>
      <c r="AJ8" t="s">
        <v>475</v>
      </c>
      <c r="AL8" s="4"/>
      <c r="AM8" t="s">
        <v>71</v>
      </c>
      <c r="AN8" t="s">
        <v>474</v>
      </c>
      <c r="AO8" s="4"/>
      <c r="AP8" t="s">
        <v>560</v>
      </c>
      <c r="AQ8" t="s">
        <v>485</v>
      </c>
    </row>
    <row r="9" spans="1:43" x14ac:dyDescent="0.25">
      <c r="A9" s="2">
        <v>5</v>
      </c>
      <c r="B9" t="s">
        <v>365</v>
      </c>
      <c r="C9" t="s">
        <v>143</v>
      </c>
      <c r="D9" t="s">
        <v>144</v>
      </c>
      <c r="E9" s="1">
        <v>40496</v>
      </c>
      <c r="G9" s="2">
        <v>5</v>
      </c>
      <c r="H9">
        <v>2</v>
      </c>
      <c r="I9" t="s">
        <v>66</v>
      </c>
      <c r="J9" t="s">
        <v>417</v>
      </c>
      <c r="K9">
        <v>4</v>
      </c>
      <c r="O9" s="2">
        <v>5</v>
      </c>
      <c r="P9" t="s">
        <v>145</v>
      </c>
      <c r="Q9" t="s">
        <v>146</v>
      </c>
      <c r="R9" t="s">
        <v>351</v>
      </c>
      <c r="S9" t="s">
        <v>466</v>
      </c>
      <c r="T9" s="2">
        <v>5</v>
      </c>
      <c r="U9">
        <v>7</v>
      </c>
      <c r="V9">
        <v>11</v>
      </c>
      <c r="W9">
        <v>0</v>
      </c>
      <c r="X9" s="3">
        <f>Tableau1118[[#This Row],[Colonne2]]-Tableau1118[[#This Row],[Colonne3]]</f>
        <v>11</v>
      </c>
      <c r="Y9" s="3" t="s">
        <v>34</v>
      </c>
      <c r="AA9" s="2">
        <v>5</v>
      </c>
      <c r="AB9" s="16"/>
      <c r="AC9" t="s">
        <v>70</v>
      </c>
      <c r="AD9" t="s">
        <v>388</v>
      </c>
      <c r="AE9" t="s">
        <v>71</v>
      </c>
      <c r="AF9" t="s">
        <v>70</v>
      </c>
      <c r="AG9" t="s">
        <v>326</v>
      </c>
      <c r="AH9" s="4"/>
      <c r="AI9" t="s">
        <v>360</v>
      </c>
      <c r="AJ9" t="s">
        <v>151</v>
      </c>
      <c r="AL9" s="4"/>
      <c r="AM9" t="s">
        <v>70</v>
      </c>
      <c r="AN9" t="s">
        <v>460</v>
      </c>
      <c r="AO9" s="4"/>
      <c r="AQ9" t="s">
        <v>486</v>
      </c>
    </row>
    <row r="10" spans="1:43" x14ac:dyDescent="0.25">
      <c r="A10" s="2">
        <v>6</v>
      </c>
      <c r="B10" t="s">
        <v>147</v>
      </c>
      <c r="C10" t="s">
        <v>143</v>
      </c>
      <c r="D10" t="s">
        <v>148</v>
      </c>
      <c r="E10" s="1">
        <v>43698</v>
      </c>
      <c r="G10" s="2">
        <v>6</v>
      </c>
      <c r="H10">
        <v>3</v>
      </c>
      <c r="I10" t="s">
        <v>66</v>
      </c>
      <c r="J10" t="s">
        <v>417</v>
      </c>
      <c r="K10">
        <v>3</v>
      </c>
      <c r="O10" s="2">
        <v>6</v>
      </c>
      <c r="P10" t="s">
        <v>149</v>
      </c>
      <c r="Q10" t="s">
        <v>150</v>
      </c>
      <c r="R10" t="s">
        <v>446</v>
      </c>
      <c r="S10" t="s">
        <v>466</v>
      </c>
      <c r="T10" s="2">
        <v>6</v>
      </c>
      <c r="U10">
        <v>1</v>
      </c>
      <c r="V10">
        <v>6</v>
      </c>
      <c r="W10">
        <v>0</v>
      </c>
      <c r="X10" s="3">
        <f>Tableau1118[[#This Row],[Colonne2]]-Tableau1118[[#This Row],[Colonne3]]</f>
        <v>6</v>
      </c>
      <c r="Y10" s="3" t="s">
        <v>34</v>
      </c>
      <c r="AA10" s="2">
        <v>6</v>
      </c>
      <c r="AB10" s="16"/>
      <c r="AF10" t="s">
        <v>70</v>
      </c>
      <c r="AG10" t="s">
        <v>326</v>
      </c>
      <c r="AH10" s="4"/>
      <c r="AL10" s="4"/>
      <c r="AO10" s="4"/>
      <c r="AQ10" t="s">
        <v>479</v>
      </c>
    </row>
    <row r="11" spans="1:43" x14ac:dyDescent="0.25">
      <c r="A11" s="2">
        <v>7</v>
      </c>
      <c r="B11" t="s">
        <v>166</v>
      </c>
      <c r="C11" t="s">
        <v>167</v>
      </c>
      <c r="D11" t="s">
        <v>168</v>
      </c>
      <c r="E11" s="1" t="s">
        <v>201</v>
      </c>
      <c r="G11" s="2">
        <v>7</v>
      </c>
      <c r="H11">
        <v>2</v>
      </c>
      <c r="I11" t="s">
        <v>66</v>
      </c>
      <c r="J11" t="s">
        <v>417</v>
      </c>
      <c r="K11">
        <v>3</v>
      </c>
      <c r="O11" s="2">
        <v>7</v>
      </c>
      <c r="P11" t="s">
        <v>145</v>
      </c>
      <c r="Q11" t="s">
        <v>402</v>
      </c>
      <c r="R11" t="s">
        <v>567</v>
      </c>
      <c r="S11" t="s">
        <v>466</v>
      </c>
      <c r="T11" s="2">
        <v>7</v>
      </c>
      <c r="U11">
        <v>10</v>
      </c>
      <c r="V11">
        <v>20</v>
      </c>
      <c r="W11">
        <v>4</v>
      </c>
      <c r="X11" s="3">
        <f>Tableau1118[[#This Row],[Colonne2]]-Tableau1118[[#This Row],[Colonne3]]</f>
        <v>16</v>
      </c>
      <c r="Y11" s="3" t="s">
        <v>34</v>
      </c>
      <c r="AA11" s="2">
        <v>7</v>
      </c>
      <c r="AB11" s="16"/>
      <c r="AC11" t="s">
        <v>70</v>
      </c>
      <c r="AD11" t="s">
        <v>388</v>
      </c>
      <c r="AE11" t="s">
        <v>71</v>
      </c>
      <c r="AF11" t="s">
        <v>71</v>
      </c>
      <c r="AH11" s="4"/>
      <c r="AI11" t="s">
        <v>360</v>
      </c>
      <c r="AJ11" t="s">
        <v>151</v>
      </c>
      <c r="AL11" s="4"/>
      <c r="AO11" s="4"/>
      <c r="AP11" t="s">
        <v>561</v>
      </c>
      <c r="AQ11" t="s">
        <v>482</v>
      </c>
    </row>
    <row r="12" spans="1:43" x14ac:dyDescent="0.25">
      <c r="A12" s="2">
        <v>8</v>
      </c>
      <c r="B12" t="s">
        <v>169</v>
      </c>
      <c r="C12" t="s">
        <v>134</v>
      </c>
      <c r="D12" t="s">
        <v>170</v>
      </c>
      <c r="E12" t="s">
        <v>202</v>
      </c>
      <c r="G12" s="2">
        <v>8</v>
      </c>
      <c r="H12">
        <v>1</v>
      </c>
      <c r="I12" t="s">
        <v>67</v>
      </c>
      <c r="J12" t="s">
        <v>417</v>
      </c>
      <c r="M12" t="s">
        <v>48</v>
      </c>
      <c r="O12" s="2">
        <v>8</v>
      </c>
      <c r="P12" t="s">
        <v>171</v>
      </c>
      <c r="Q12" t="s">
        <v>384</v>
      </c>
      <c r="S12" t="s">
        <v>465</v>
      </c>
      <c r="T12" s="2">
        <v>8</v>
      </c>
      <c r="U12">
        <v>0</v>
      </c>
      <c r="V12">
        <v>0</v>
      </c>
      <c r="W12">
        <v>0</v>
      </c>
      <c r="X12" s="3">
        <f>Tableau1118[[#This Row],[Colonne2]]-Tableau1118[[#This Row],[Colonne3]]</f>
        <v>0</v>
      </c>
      <c r="Y12" s="3" t="s">
        <v>36</v>
      </c>
      <c r="AA12" s="2">
        <v>8</v>
      </c>
      <c r="AB12" s="16"/>
      <c r="AC12" t="s">
        <v>70</v>
      </c>
      <c r="AD12" t="s">
        <v>388</v>
      </c>
      <c r="AE12" t="s">
        <v>71</v>
      </c>
      <c r="AH12" s="4"/>
      <c r="AI12" t="s">
        <v>360</v>
      </c>
      <c r="AJ12" t="s">
        <v>151</v>
      </c>
      <c r="AL12" s="4"/>
      <c r="AO12" s="4"/>
      <c r="AQ12" t="s">
        <v>482</v>
      </c>
    </row>
    <row r="13" spans="1:43" x14ac:dyDescent="0.25">
      <c r="A13" s="2">
        <v>9</v>
      </c>
      <c r="B13" t="s">
        <v>172</v>
      </c>
      <c r="C13" t="s">
        <v>134</v>
      </c>
      <c r="D13" t="s">
        <v>173</v>
      </c>
      <c r="E13" t="s">
        <v>203</v>
      </c>
      <c r="G13" s="2">
        <v>9</v>
      </c>
      <c r="H13">
        <v>2</v>
      </c>
      <c r="I13" t="s">
        <v>67</v>
      </c>
      <c r="J13" t="s">
        <v>417</v>
      </c>
      <c r="M13" t="s">
        <v>42</v>
      </c>
      <c r="O13" s="2">
        <v>9</v>
      </c>
      <c r="P13" t="s">
        <v>385</v>
      </c>
      <c r="Q13" t="s">
        <v>174</v>
      </c>
      <c r="S13" t="s">
        <v>465</v>
      </c>
      <c r="T13" s="2">
        <v>9</v>
      </c>
      <c r="U13">
        <v>0</v>
      </c>
      <c r="V13">
        <v>0</v>
      </c>
      <c r="W13">
        <v>0</v>
      </c>
      <c r="X13" s="3">
        <f>Tableau1118[[#This Row],[Colonne2]]-Tableau1118[[#This Row],[Colonne3]]</f>
        <v>0</v>
      </c>
      <c r="Y13" s="3" t="s">
        <v>36</v>
      </c>
      <c r="AA13" s="2">
        <v>9</v>
      </c>
      <c r="AB13" s="16"/>
      <c r="AC13" t="s">
        <v>70</v>
      </c>
      <c r="AD13" t="s">
        <v>388</v>
      </c>
      <c r="AE13" t="s">
        <v>71</v>
      </c>
      <c r="AH13" s="4"/>
      <c r="AI13" t="s">
        <v>360</v>
      </c>
      <c r="AJ13" t="s">
        <v>151</v>
      </c>
      <c r="AL13" s="4"/>
      <c r="AO13" s="4"/>
      <c r="AP13" t="s">
        <v>562</v>
      </c>
      <c r="AQ13" t="s">
        <v>482</v>
      </c>
    </row>
    <row r="14" spans="1:43" x14ac:dyDescent="0.25">
      <c r="A14" s="2">
        <v>10</v>
      </c>
      <c r="B14" t="s">
        <v>175</v>
      </c>
      <c r="C14" t="s">
        <v>176</v>
      </c>
      <c r="D14" t="s">
        <v>177</v>
      </c>
      <c r="E14" s="1">
        <v>36322</v>
      </c>
      <c r="G14" s="2">
        <v>10</v>
      </c>
      <c r="H14">
        <v>3</v>
      </c>
      <c r="I14" t="s">
        <v>66</v>
      </c>
      <c r="J14" t="s">
        <v>417</v>
      </c>
      <c r="K14">
        <v>4</v>
      </c>
      <c r="O14" s="2">
        <v>10</v>
      </c>
      <c r="P14" t="s">
        <v>178</v>
      </c>
      <c r="Q14" t="s">
        <v>419</v>
      </c>
      <c r="R14" t="s">
        <v>179</v>
      </c>
      <c r="S14" t="s">
        <v>465</v>
      </c>
      <c r="T14" s="2">
        <v>10</v>
      </c>
      <c r="U14">
        <v>1</v>
      </c>
      <c r="V14">
        <v>0</v>
      </c>
      <c r="W14">
        <v>0</v>
      </c>
      <c r="X14" s="3">
        <f>Tableau1118[[#This Row],[Colonne2]]-Tableau1118[[#This Row],[Colonne3]]</f>
        <v>0</v>
      </c>
      <c r="Y14" s="3" t="s">
        <v>35</v>
      </c>
      <c r="AA14" s="2">
        <v>10</v>
      </c>
      <c r="AB14" s="16"/>
      <c r="AC14" t="s">
        <v>71</v>
      </c>
      <c r="AD14" t="s">
        <v>516</v>
      </c>
      <c r="AE14" t="s">
        <v>71</v>
      </c>
      <c r="AF14" t="s">
        <v>71</v>
      </c>
      <c r="AH14" s="4"/>
      <c r="AI14" t="s">
        <v>538</v>
      </c>
      <c r="AJ14" t="s">
        <v>151</v>
      </c>
      <c r="AL14" s="4"/>
      <c r="AO14" s="4"/>
      <c r="AP14" t="s">
        <v>183</v>
      </c>
      <c r="AQ14" t="s">
        <v>489</v>
      </c>
    </row>
    <row r="15" spans="1:43" x14ac:dyDescent="0.25">
      <c r="A15" s="2">
        <v>11</v>
      </c>
      <c r="B15" t="s">
        <v>180</v>
      </c>
      <c r="C15" t="s">
        <v>134</v>
      </c>
      <c r="D15" t="s">
        <v>181</v>
      </c>
      <c r="E15" t="s">
        <v>204</v>
      </c>
      <c r="G15" s="2">
        <v>11</v>
      </c>
      <c r="H15">
        <v>3</v>
      </c>
      <c r="I15" t="s">
        <v>37</v>
      </c>
      <c r="J15" t="s">
        <v>417</v>
      </c>
      <c r="L15" t="s">
        <v>55</v>
      </c>
      <c r="O15" s="2">
        <v>11</v>
      </c>
      <c r="P15" t="s">
        <v>178</v>
      </c>
      <c r="Q15" t="s">
        <v>182</v>
      </c>
      <c r="R15" t="s">
        <v>420</v>
      </c>
      <c r="S15" t="s">
        <v>465</v>
      </c>
      <c r="T15" s="2">
        <v>11</v>
      </c>
      <c r="U15">
        <v>0</v>
      </c>
      <c r="V15">
        <v>0</v>
      </c>
      <c r="W15">
        <v>0</v>
      </c>
      <c r="X15" s="3">
        <f>Tableau1118[[#This Row],[Colonne2]]-Tableau1118[[#This Row],[Colonne3]]</f>
        <v>0</v>
      </c>
      <c r="Y15" s="3" t="s">
        <v>36</v>
      </c>
      <c r="AA15" s="2">
        <v>11</v>
      </c>
      <c r="AB15" s="16"/>
      <c r="AC15" t="s">
        <v>71</v>
      </c>
      <c r="AD15" t="s">
        <v>516</v>
      </c>
      <c r="AE15" t="s">
        <v>71</v>
      </c>
      <c r="AF15" t="s">
        <v>71</v>
      </c>
      <c r="AH15" s="4"/>
      <c r="AI15" t="s">
        <v>568</v>
      </c>
      <c r="AJ15" t="s">
        <v>151</v>
      </c>
      <c r="AL15" s="4"/>
      <c r="AO15" s="4"/>
      <c r="AP15" t="s">
        <v>569</v>
      </c>
      <c r="AQ15" t="s">
        <v>482</v>
      </c>
    </row>
    <row r="16" spans="1:43" x14ac:dyDescent="0.25">
      <c r="A16" s="2">
        <v>12</v>
      </c>
      <c r="B16" t="s">
        <v>184</v>
      </c>
      <c r="C16" t="s">
        <v>185</v>
      </c>
      <c r="D16" t="s">
        <v>186</v>
      </c>
      <c r="E16" t="s">
        <v>205</v>
      </c>
      <c r="G16" s="2">
        <v>12</v>
      </c>
      <c r="H16">
        <v>3</v>
      </c>
      <c r="I16" t="s">
        <v>37</v>
      </c>
      <c r="J16" t="s">
        <v>417</v>
      </c>
      <c r="L16" t="s">
        <v>65</v>
      </c>
      <c r="O16" s="2">
        <v>12</v>
      </c>
      <c r="P16" t="s">
        <v>187</v>
      </c>
      <c r="Q16" t="s">
        <v>188</v>
      </c>
      <c r="S16" t="s">
        <v>465</v>
      </c>
      <c r="T16" s="2">
        <v>12</v>
      </c>
      <c r="U16">
        <v>0</v>
      </c>
      <c r="V16">
        <v>0</v>
      </c>
      <c r="W16">
        <v>0</v>
      </c>
      <c r="X16" s="3">
        <f>Tableau1118[[#This Row],[Colonne2]]-Tableau1118[[#This Row],[Colonne3]]</f>
        <v>0</v>
      </c>
      <c r="Y16" s="3" t="s">
        <v>34</v>
      </c>
      <c r="AA16" s="2">
        <v>12</v>
      </c>
      <c r="AB16" s="16"/>
      <c r="AC16" t="s">
        <v>70</v>
      </c>
      <c r="AD16" t="s">
        <v>390</v>
      </c>
      <c r="AE16" t="s">
        <v>70</v>
      </c>
      <c r="AF16" t="s">
        <v>71</v>
      </c>
      <c r="AH16" s="4"/>
      <c r="AI16" t="s">
        <v>363</v>
      </c>
      <c r="AJ16" t="s">
        <v>506</v>
      </c>
      <c r="AK16" t="s">
        <v>457</v>
      </c>
      <c r="AL16" s="4"/>
      <c r="AO16" s="4"/>
      <c r="AP16" t="s">
        <v>189</v>
      </c>
      <c r="AQ16" t="s">
        <v>482</v>
      </c>
    </row>
    <row r="17" spans="1:43" x14ac:dyDescent="0.25">
      <c r="A17" s="2">
        <v>13</v>
      </c>
      <c r="B17" t="s">
        <v>190</v>
      </c>
      <c r="C17" t="s">
        <v>134</v>
      </c>
      <c r="D17" t="s">
        <v>191</v>
      </c>
      <c r="E17" s="1">
        <v>33504</v>
      </c>
      <c r="G17" s="2">
        <v>13</v>
      </c>
      <c r="H17">
        <v>3</v>
      </c>
      <c r="I17" t="s">
        <v>66</v>
      </c>
      <c r="J17" t="s">
        <v>158</v>
      </c>
      <c r="K17">
        <v>3</v>
      </c>
      <c r="O17" s="2">
        <v>13</v>
      </c>
      <c r="P17" t="s">
        <v>437</v>
      </c>
      <c r="Q17" t="s">
        <v>192</v>
      </c>
      <c r="R17" t="s">
        <v>566</v>
      </c>
      <c r="S17" t="s">
        <v>465</v>
      </c>
      <c r="T17" s="2">
        <v>13</v>
      </c>
      <c r="U17">
        <v>0</v>
      </c>
      <c r="V17">
        <v>1</v>
      </c>
      <c r="W17">
        <v>1</v>
      </c>
      <c r="X17" s="3">
        <f>Tableau1118[[#This Row],[Colonne2]]-Tableau1118[[#This Row],[Colonne3]]</f>
        <v>0</v>
      </c>
      <c r="Y17" s="3" t="s">
        <v>35</v>
      </c>
      <c r="AA17" s="2">
        <v>13</v>
      </c>
      <c r="AB17" s="16"/>
      <c r="AC17" t="s">
        <v>71</v>
      </c>
      <c r="AD17" t="s">
        <v>516</v>
      </c>
      <c r="AE17" t="s">
        <v>71</v>
      </c>
      <c r="AH17" s="4"/>
      <c r="AI17" t="s">
        <v>512</v>
      </c>
      <c r="AL17" s="4"/>
      <c r="AM17" t="s">
        <v>71</v>
      </c>
      <c r="AO17" s="4"/>
      <c r="AP17" t="s">
        <v>563</v>
      </c>
      <c r="AQ17" t="s">
        <v>482</v>
      </c>
    </row>
    <row r="18" spans="1:43" x14ac:dyDescent="0.25">
      <c r="A18" s="2">
        <v>14</v>
      </c>
      <c r="B18" t="s">
        <v>193</v>
      </c>
      <c r="C18" t="s">
        <v>176</v>
      </c>
      <c r="D18" t="s">
        <v>194</v>
      </c>
      <c r="E18" s="1">
        <v>33333</v>
      </c>
      <c r="G18" s="2">
        <v>14</v>
      </c>
      <c r="H18">
        <v>2</v>
      </c>
      <c r="I18" t="s">
        <v>66</v>
      </c>
      <c r="J18" t="s">
        <v>417</v>
      </c>
      <c r="K18">
        <v>4</v>
      </c>
      <c r="O18" s="2">
        <v>14</v>
      </c>
      <c r="P18" t="s">
        <v>195</v>
      </c>
      <c r="Q18" t="s">
        <v>519</v>
      </c>
      <c r="R18" t="s">
        <v>447</v>
      </c>
      <c r="S18" t="s">
        <v>465</v>
      </c>
      <c r="T18" s="2">
        <v>14</v>
      </c>
      <c r="U18">
        <v>0</v>
      </c>
      <c r="V18">
        <v>0</v>
      </c>
      <c r="W18">
        <v>0</v>
      </c>
      <c r="X18" s="3">
        <f>Tableau1118[[#This Row],[Colonne2]]-Tableau1118[[#This Row],[Colonne3]]</f>
        <v>0</v>
      </c>
      <c r="Y18" s="3" t="s">
        <v>36</v>
      </c>
      <c r="AA18" s="2">
        <v>14</v>
      </c>
      <c r="AB18" s="16"/>
      <c r="AC18" t="s">
        <v>70</v>
      </c>
      <c r="AD18" s="48" t="s">
        <v>322</v>
      </c>
      <c r="AE18" t="s">
        <v>70</v>
      </c>
      <c r="AF18" t="s">
        <v>71</v>
      </c>
      <c r="AH18" s="4"/>
      <c r="AI18" t="s">
        <v>478</v>
      </c>
      <c r="AJ18" t="s">
        <v>499</v>
      </c>
      <c r="AL18" s="4"/>
      <c r="AM18" t="s">
        <v>71</v>
      </c>
      <c r="AO18" s="4"/>
      <c r="AP18" t="s">
        <v>462</v>
      </c>
      <c r="AQ18" t="s">
        <v>558</v>
      </c>
    </row>
    <row r="19" spans="1:43" x14ac:dyDescent="0.25">
      <c r="A19" s="2">
        <v>15</v>
      </c>
      <c r="B19" t="s">
        <v>196</v>
      </c>
      <c r="C19" t="s">
        <v>176</v>
      </c>
      <c r="D19" t="s">
        <v>197</v>
      </c>
      <c r="E19" t="s">
        <v>205</v>
      </c>
      <c r="G19" s="2">
        <v>15</v>
      </c>
      <c r="H19">
        <v>3</v>
      </c>
      <c r="I19" t="s">
        <v>66</v>
      </c>
      <c r="J19" t="s">
        <v>417</v>
      </c>
      <c r="K19">
        <v>4</v>
      </c>
      <c r="O19" s="2">
        <v>15</v>
      </c>
      <c r="P19" t="s">
        <v>149</v>
      </c>
      <c r="Q19" t="s">
        <v>198</v>
      </c>
      <c r="R19" t="s">
        <v>199</v>
      </c>
      <c r="S19" t="s">
        <v>466</v>
      </c>
      <c r="T19" s="2">
        <v>15</v>
      </c>
      <c r="U19">
        <v>0</v>
      </c>
      <c r="V19">
        <v>0</v>
      </c>
      <c r="W19">
        <v>0</v>
      </c>
      <c r="X19" s="3">
        <f>Tableau1118[[#This Row],[Colonne2]]-Tableau1118[[#This Row],[Colonne3]]</f>
        <v>0</v>
      </c>
      <c r="Y19" s="3" t="s">
        <v>36</v>
      </c>
      <c r="AA19" s="2">
        <v>15</v>
      </c>
      <c r="AB19" s="16"/>
      <c r="AC19" t="s">
        <v>70</v>
      </c>
      <c r="AD19" t="s">
        <v>388</v>
      </c>
      <c r="AE19" t="s">
        <v>71</v>
      </c>
      <c r="AH19" s="4"/>
      <c r="AI19" t="s">
        <v>360</v>
      </c>
      <c r="AJ19" t="s">
        <v>152</v>
      </c>
      <c r="AL19" s="4"/>
      <c r="AM19" t="s">
        <v>71</v>
      </c>
      <c r="AO19" s="4"/>
      <c r="AP19" t="s">
        <v>200</v>
      </c>
      <c r="AQ19" t="s">
        <v>482</v>
      </c>
    </row>
    <row r="20" spans="1:43" x14ac:dyDescent="0.25">
      <c r="A20" s="2">
        <v>16</v>
      </c>
      <c r="B20" t="s">
        <v>208</v>
      </c>
      <c r="C20" t="s">
        <v>143</v>
      </c>
      <c r="D20" t="s">
        <v>209</v>
      </c>
      <c r="E20" s="1">
        <v>40312</v>
      </c>
      <c r="G20" s="2">
        <v>16</v>
      </c>
      <c r="H20">
        <v>2</v>
      </c>
      <c r="I20" t="s">
        <v>67</v>
      </c>
      <c r="J20" t="s">
        <v>417</v>
      </c>
      <c r="M20" t="s">
        <v>42</v>
      </c>
      <c r="O20" s="2">
        <v>16</v>
      </c>
      <c r="P20" t="s">
        <v>406</v>
      </c>
      <c r="Q20" t="s">
        <v>405</v>
      </c>
      <c r="R20" t="s">
        <v>404</v>
      </c>
      <c r="S20" t="s">
        <v>465</v>
      </c>
      <c r="T20" s="2">
        <v>16</v>
      </c>
      <c r="U20">
        <v>1</v>
      </c>
      <c r="V20">
        <v>6</v>
      </c>
      <c r="W20">
        <v>6</v>
      </c>
      <c r="X20" s="3">
        <f>Tableau1118[[#This Row],[Colonne2]]-Tableau1118[[#This Row],[Colonne3]]</f>
        <v>0</v>
      </c>
      <c r="Y20" s="3" t="s">
        <v>34</v>
      </c>
      <c r="AA20" s="2">
        <v>16</v>
      </c>
      <c r="AB20" s="16">
        <v>2003</v>
      </c>
      <c r="AC20" t="s">
        <v>70</v>
      </c>
      <c r="AD20" t="s">
        <v>511</v>
      </c>
      <c r="AE20" t="s">
        <v>70</v>
      </c>
      <c r="AF20" t="s">
        <v>70</v>
      </c>
      <c r="AG20" t="s">
        <v>326</v>
      </c>
      <c r="AH20" s="4"/>
      <c r="AI20" t="s">
        <v>407</v>
      </c>
      <c r="AJ20" t="s">
        <v>498</v>
      </c>
      <c r="AK20" t="s">
        <v>455</v>
      </c>
      <c r="AL20" s="4"/>
      <c r="AM20" t="s">
        <v>70</v>
      </c>
      <c r="AO20" s="4"/>
      <c r="AP20" t="s">
        <v>210</v>
      </c>
      <c r="AQ20" t="s">
        <v>480</v>
      </c>
    </row>
    <row r="21" spans="1:43" x14ac:dyDescent="0.25">
      <c r="A21" s="2">
        <v>17</v>
      </c>
      <c r="B21" t="s">
        <v>211</v>
      </c>
      <c r="C21" t="s">
        <v>215</v>
      </c>
      <c r="D21" t="s">
        <v>216</v>
      </c>
      <c r="E21" s="1">
        <v>41027</v>
      </c>
      <c r="G21" s="2">
        <v>17</v>
      </c>
      <c r="H21">
        <v>2</v>
      </c>
      <c r="I21" t="s">
        <v>67</v>
      </c>
      <c r="J21" t="s">
        <v>417</v>
      </c>
      <c r="M21" t="s">
        <v>42</v>
      </c>
      <c r="O21" s="2">
        <v>17</v>
      </c>
      <c r="P21" t="s">
        <v>212</v>
      </c>
      <c r="Q21" t="s">
        <v>540</v>
      </c>
      <c r="R21" t="s">
        <v>213</v>
      </c>
      <c r="S21" t="s">
        <v>465</v>
      </c>
      <c r="T21" s="2">
        <v>17</v>
      </c>
      <c r="U21">
        <v>0</v>
      </c>
      <c r="V21">
        <v>0</v>
      </c>
      <c r="W21">
        <v>0</v>
      </c>
      <c r="X21" s="3">
        <f>Tableau1118[[#This Row],[Colonne2]]-Tableau1118[[#This Row],[Colonne3]]</f>
        <v>0</v>
      </c>
      <c r="Y21" s="3" t="s">
        <v>34</v>
      </c>
      <c r="AA21" s="2">
        <v>17</v>
      </c>
      <c r="AB21" s="16"/>
      <c r="AC21" t="s">
        <v>70</v>
      </c>
      <c r="AD21" t="s">
        <v>511</v>
      </c>
      <c r="AE21" t="s">
        <v>70</v>
      </c>
      <c r="AF21" t="s">
        <v>70</v>
      </c>
      <c r="AG21" t="s">
        <v>326</v>
      </c>
      <c r="AH21" s="4"/>
      <c r="AI21" t="s">
        <v>236</v>
      </c>
      <c r="AJ21" t="s">
        <v>498</v>
      </c>
      <c r="AL21" s="4"/>
      <c r="AO21" s="4"/>
      <c r="AP21" t="s">
        <v>218</v>
      </c>
      <c r="AQ21" t="s">
        <v>480</v>
      </c>
    </row>
    <row r="22" spans="1:43" x14ac:dyDescent="0.25">
      <c r="A22" s="2">
        <v>18</v>
      </c>
      <c r="B22" t="s">
        <v>214</v>
      </c>
      <c r="C22" t="s">
        <v>215</v>
      </c>
      <c r="D22" t="s">
        <v>216</v>
      </c>
      <c r="E22" s="1">
        <v>41188</v>
      </c>
      <c r="G22" s="2">
        <v>18</v>
      </c>
      <c r="H22">
        <v>3</v>
      </c>
      <c r="I22" t="s">
        <v>66</v>
      </c>
      <c r="J22" t="s">
        <v>417</v>
      </c>
      <c r="K22">
        <v>4</v>
      </c>
      <c r="O22" s="2">
        <v>18</v>
      </c>
      <c r="P22" t="s">
        <v>149</v>
      </c>
      <c r="Q22" t="s">
        <v>541</v>
      </c>
      <c r="R22" t="s">
        <v>410</v>
      </c>
      <c r="S22" t="s">
        <v>465</v>
      </c>
      <c r="T22" s="2">
        <v>18</v>
      </c>
      <c r="U22">
        <v>0</v>
      </c>
      <c r="V22">
        <v>2</v>
      </c>
      <c r="W22">
        <v>2</v>
      </c>
      <c r="X22" s="3">
        <f>Tableau1118[[#This Row],[Colonne2]]-Tableau1118[[#This Row],[Colonne3]]</f>
        <v>0</v>
      </c>
      <c r="Y22" s="3" t="s">
        <v>35</v>
      </c>
      <c r="AA22" s="2">
        <v>18</v>
      </c>
      <c r="AB22" s="16"/>
      <c r="AC22" t="s">
        <v>70</v>
      </c>
      <c r="AD22" t="s">
        <v>511</v>
      </c>
      <c r="AE22" t="s">
        <v>70</v>
      </c>
      <c r="AH22" s="4"/>
      <c r="AI22" t="s">
        <v>236</v>
      </c>
      <c r="AJ22" t="s">
        <v>498</v>
      </c>
      <c r="AL22" s="4"/>
      <c r="AO22" s="4"/>
      <c r="AP22" t="s">
        <v>217</v>
      </c>
      <c r="AQ22" t="s">
        <v>480</v>
      </c>
    </row>
    <row r="23" spans="1:43" x14ac:dyDescent="0.25">
      <c r="A23" s="2">
        <v>19</v>
      </c>
      <c r="B23" t="s">
        <v>219</v>
      </c>
      <c r="C23" t="s">
        <v>220</v>
      </c>
      <c r="D23" t="s">
        <v>221</v>
      </c>
      <c r="E23" s="1">
        <v>40452</v>
      </c>
      <c r="G23" s="2">
        <v>19</v>
      </c>
      <c r="H23">
        <v>3</v>
      </c>
      <c r="I23" t="s">
        <v>67</v>
      </c>
      <c r="J23" t="s">
        <v>418</v>
      </c>
      <c r="M23" t="s">
        <v>42</v>
      </c>
      <c r="O23" s="2">
        <v>19</v>
      </c>
      <c r="P23" t="s">
        <v>438</v>
      </c>
      <c r="Q23" t="s">
        <v>222</v>
      </c>
      <c r="R23" t="s">
        <v>223</v>
      </c>
      <c r="S23" t="s">
        <v>465</v>
      </c>
      <c r="T23" s="2">
        <v>19</v>
      </c>
      <c r="U23">
        <v>0</v>
      </c>
      <c r="V23">
        <v>4</v>
      </c>
      <c r="W23">
        <v>0</v>
      </c>
      <c r="X23" s="3">
        <f>Tableau1118[[#This Row],[Colonne2]]-Tableau1118[[#This Row],[Colonne3]]</f>
        <v>4</v>
      </c>
      <c r="Y23" s="3" t="s">
        <v>34</v>
      </c>
      <c r="AA23" s="2">
        <v>19</v>
      </c>
      <c r="AB23" s="16"/>
      <c r="AC23" t="s">
        <v>70</v>
      </c>
      <c r="AD23" t="s">
        <v>390</v>
      </c>
      <c r="AE23" t="s">
        <v>70</v>
      </c>
      <c r="AF23" t="s">
        <v>70</v>
      </c>
      <c r="AG23" t="s">
        <v>326</v>
      </c>
      <c r="AH23" s="4"/>
      <c r="AI23" t="s">
        <v>415</v>
      </c>
      <c r="AJ23" t="s">
        <v>497</v>
      </c>
      <c r="AL23" s="4"/>
      <c r="AM23" t="s">
        <v>70</v>
      </c>
      <c r="AN23" t="s">
        <v>461</v>
      </c>
      <c r="AO23" s="4"/>
      <c r="AP23" t="s">
        <v>416</v>
      </c>
      <c r="AQ23" t="s">
        <v>480</v>
      </c>
    </row>
    <row r="24" spans="1:43" x14ac:dyDescent="0.25">
      <c r="A24" s="2">
        <v>20</v>
      </c>
      <c r="B24" t="s">
        <v>224</v>
      </c>
      <c r="C24" t="s">
        <v>134</v>
      </c>
      <c r="D24" t="s">
        <v>225</v>
      </c>
      <c r="E24" s="1">
        <v>39348</v>
      </c>
      <c r="G24" s="2">
        <v>20</v>
      </c>
      <c r="H24">
        <v>3</v>
      </c>
      <c r="I24" t="s">
        <v>67</v>
      </c>
      <c r="J24" t="s">
        <v>157</v>
      </c>
      <c r="M24" t="s">
        <v>43</v>
      </c>
      <c r="O24" s="2">
        <v>20</v>
      </c>
      <c r="P24" t="s">
        <v>439</v>
      </c>
      <c r="Q24" t="s">
        <v>427</v>
      </c>
      <c r="R24" t="s">
        <v>409</v>
      </c>
      <c r="S24" t="s">
        <v>465</v>
      </c>
      <c r="T24" s="2">
        <v>20</v>
      </c>
      <c r="U24">
        <v>0</v>
      </c>
      <c r="V24">
        <v>0</v>
      </c>
      <c r="W24">
        <v>0</v>
      </c>
      <c r="X24" s="3">
        <f>Tableau1118[[#This Row],[Colonne2]]-Tableau1118[[#This Row],[Colonne3]]</f>
        <v>0</v>
      </c>
      <c r="Y24" s="3" t="s">
        <v>35</v>
      </c>
      <c r="AA24" s="2">
        <v>20</v>
      </c>
      <c r="AB24" s="16"/>
      <c r="AC24" t="s">
        <v>70</v>
      </c>
      <c r="AD24" t="s">
        <v>511</v>
      </c>
      <c r="AE24" t="s">
        <v>70</v>
      </c>
      <c r="AH24" s="4"/>
      <c r="AI24" t="s">
        <v>513</v>
      </c>
      <c r="AJ24" t="s">
        <v>498</v>
      </c>
      <c r="AL24" s="4"/>
      <c r="AN24" t="s">
        <v>206</v>
      </c>
      <c r="AO24" s="4"/>
      <c r="AP24" t="s">
        <v>226</v>
      </c>
      <c r="AQ24" t="s">
        <v>480</v>
      </c>
    </row>
    <row r="25" spans="1:43" x14ac:dyDescent="0.25">
      <c r="A25" s="2">
        <v>21</v>
      </c>
      <c r="B25" t="s">
        <v>227</v>
      </c>
      <c r="C25" t="s">
        <v>228</v>
      </c>
      <c r="D25" t="s">
        <v>229</v>
      </c>
      <c r="E25" s="1">
        <v>37409</v>
      </c>
      <c r="G25" s="2">
        <v>21</v>
      </c>
      <c r="H25">
        <v>3</v>
      </c>
      <c r="I25" t="s">
        <v>68</v>
      </c>
      <c r="J25" t="s">
        <v>417</v>
      </c>
      <c r="N25" t="s">
        <v>230</v>
      </c>
      <c r="O25" s="2">
        <v>21</v>
      </c>
      <c r="P25" t="s">
        <v>231</v>
      </c>
      <c r="Q25" t="s">
        <v>232</v>
      </c>
      <c r="R25" t="s">
        <v>428</v>
      </c>
      <c r="S25" t="s">
        <v>466</v>
      </c>
      <c r="T25" s="2">
        <v>21</v>
      </c>
      <c r="U25">
        <v>0</v>
      </c>
      <c r="V25">
        <v>1</v>
      </c>
      <c r="W25">
        <v>0</v>
      </c>
      <c r="X25" s="3">
        <f>Tableau1118[[#This Row],[Colonne2]]-Tableau1118[[#This Row],[Colonne3]]</f>
        <v>1</v>
      </c>
      <c r="Y25" s="3" t="s">
        <v>34</v>
      </c>
      <c r="AA25" s="2">
        <v>21</v>
      </c>
      <c r="AB25" s="16"/>
      <c r="AC25" t="s">
        <v>70</v>
      </c>
      <c r="AD25" t="s">
        <v>321</v>
      </c>
      <c r="AE25" t="s">
        <v>71</v>
      </c>
      <c r="AF25" t="s">
        <v>71</v>
      </c>
      <c r="AH25" s="4"/>
      <c r="AI25" t="s">
        <v>500</v>
      </c>
      <c r="AJ25" t="s">
        <v>152</v>
      </c>
      <c r="AL25" s="4"/>
      <c r="AO25" s="4"/>
      <c r="AP25" t="s">
        <v>233</v>
      </c>
      <c r="AQ25" t="s">
        <v>480</v>
      </c>
    </row>
    <row r="26" spans="1:43" x14ac:dyDescent="0.25">
      <c r="A26" s="2">
        <v>22</v>
      </c>
      <c r="B26" t="s">
        <v>234</v>
      </c>
      <c r="C26" t="s">
        <v>134</v>
      </c>
      <c r="D26" t="s">
        <v>235</v>
      </c>
      <c r="E26" s="1">
        <v>35703</v>
      </c>
      <c r="G26" s="2">
        <v>22</v>
      </c>
      <c r="H26">
        <v>2</v>
      </c>
      <c r="I26" t="s">
        <v>67</v>
      </c>
      <c r="J26" t="s">
        <v>417</v>
      </c>
      <c r="M26" t="s">
        <v>43</v>
      </c>
      <c r="O26" s="2">
        <v>22</v>
      </c>
      <c r="P26" t="s">
        <v>238</v>
      </c>
      <c r="Q26" t="s">
        <v>520</v>
      </c>
      <c r="S26" t="s">
        <v>465</v>
      </c>
      <c r="T26" s="2">
        <v>22</v>
      </c>
      <c r="U26">
        <v>0</v>
      </c>
      <c r="V26">
        <v>0</v>
      </c>
      <c r="W26">
        <v>0</v>
      </c>
      <c r="X26" s="3">
        <f>Tableau1118[[#This Row],[Colonne2]]-Tableau1118[[#This Row],[Colonne3]]</f>
        <v>0</v>
      </c>
      <c r="Y26" s="3" t="s">
        <v>36</v>
      </c>
      <c r="AA26" s="2">
        <v>22</v>
      </c>
      <c r="AB26" s="16"/>
      <c r="AC26" s="48" t="s">
        <v>71</v>
      </c>
      <c r="AD26" s="48" t="s">
        <v>516</v>
      </c>
      <c r="AE26" t="s">
        <v>71</v>
      </c>
      <c r="AF26" t="s">
        <v>71</v>
      </c>
      <c r="AH26" s="4"/>
      <c r="AI26" t="s">
        <v>521</v>
      </c>
      <c r="AJ26" t="s">
        <v>522</v>
      </c>
      <c r="AK26" t="s">
        <v>456</v>
      </c>
      <c r="AL26" s="4"/>
      <c r="AO26" s="4"/>
      <c r="AQ26" t="s">
        <v>480</v>
      </c>
    </row>
    <row r="27" spans="1:43" x14ac:dyDescent="0.25">
      <c r="A27" s="2">
        <v>23</v>
      </c>
      <c r="B27" t="s">
        <v>317</v>
      </c>
      <c r="C27" t="s">
        <v>237</v>
      </c>
      <c r="D27" t="s">
        <v>135</v>
      </c>
      <c r="E27" s="1">
        <v>35966</v>
      </c>
      <c r="G27" s="2">
        <v>23</v>
      </c>
      <c r="H27">
        <v>2</v>
      </c>
      <c r="I27" t="s">
        <v>67</v>
      </c>
      <c r="J27" t="s">
        <v>417</v>
      </c>
      <c r="M27" t="s">
        <v>43</v>
      </c>
      <c r="O27" s="2">
        <v>23</v>
      </c>
      <c r="P27" t="s">
        <v>523</v>
      </c>
      <c r="Q27" t="s">
        <v>430</v>
      </c>
      <c r="S27" t="s">
        <v>465</v>
      </c>
      <c r="T27" s="2">
        <v>23</v>
      </c>
      <c r="U27">
        <v>0</v>
      </c>
      <c r="V27">
        <v>0</v>
      </c>
      <c r="W27">
        <v>0</v>
      </c>
      <c r="X27" s="3">
        <f>Tableau1118[[#This Row],[Colonne2]]-Tableau1118[[#This Row],[Colonne3]]</f>
        <v>0</v>
      </c>
      <c r="Y27" s="3" t="s">
        <v>36</v>
      </c>
      <c r="Z27" s="32"/>
      <c r="AA27" s="2">
        <v>23</v>
      </c>
      <c r="AB27" s="16"/>
      <c r="AC27" t="s">
        <v>70</v>
      </c>
      <c r="AD27" s="48" t="s">
        <v>401</v>
      </c>
      <c r="AE27" t="s">
        <v>70</v>
      </c>
      <c r="AH27" s="4"/>
      <c r="AI27" t="s">
        <v>524</v>
      </c>
      <c r="AJ27" t="s">
        <v>525</v>
      </c>
      <c r="AK27" t="s">
        <v>456</v>
      </c>
      <c r="AL27" s="4"/>
      <c r="AO27" s="4"/>
      <c r="AQ27" t="s">
        <v>480</v>
      </c>
    </row>
    <row r="28" spans="1:43" x14ac:dyDescent="0.25">
      <c r="A28" s="2">
        <v>24</v>
      </c>
      <c r="B28" t="s">
        <v>240</v>
      </c>
      <c r="C28" t="s">
        <v>241</v>
      </c>
      <c r="D28" t="s">
        <v>527</v>
      </c>
      <c r="E28" s="1">
        <v>41367</v>
      </c>
      <c r="G28" s="2">
        <v>24</v>
      </c>
      <c r="H28">
        <v>3</v>
      </c>
      <c r="I28" t="s">
        <v>67</v>
      </c>
      <c r="J28" t="s">
        <v>417</v>
      </c>
      <c r="M28" t="s">
        <v>42</v>
      </c>
      <c r="O28" s="2">
        <v>24</v>
      </c>
      <c r="P28" t="s">
        <v>242</v>
      </c>
      <c r="Q28" t="s">
        <v>429</v>
      </c>
      <c r="S28" t="s">
        <v>466</v>
      </c>
      <c r="T28" s="2">
        <v>24</v>
      </c>
      <c r="U28">
        <v>0</v>
      </c>
      <c r="V28">
        <v>0</v>
      </c>
      <c r="W28">
        <v>0</v>
      </c>
      <c r="X28" s="3">
        <f>Tableau1118[[#This Row],[Colonne2]]-Tableau1118[[#This Row],[Colonne3]]</f>
        <v>0</v>
      </c>
      <c r="Y28" s="3" t="s">
        <v>35</v>
      </c>
      <c r="Z28" s="32"/>
      <c r="AA28" s="2">
        <v>24</v>
      </c>
      <c r="AB28" s="16"/>
      <c r="AC28" s="48" t="s">
        <v>70</v>
      </c>
      <c r="AD28" s="48" t="s">
        <v>390</v>
      </c>
      <c r="AE28" t="s">
        <v>70</v>
      </c>
      <c r="AF28" t="s">
        <v>71</v>
      </c>
      <c r="AH28" s="4"/>
      <c r="AI28" t="s">
        <v>528</v>
      </c>
      <c r="AJ28" t="s">
        <v>550</v>
      </c>
      <c r="AK28" t="s">
        <v>537</v>
      </c>
      <c r="AL28" s="4"/>
      <c r="AO28" s="4"/>
      <c r="AP28" t="s">
        <v>564</v>
      </c>
      <c r="AQ28" t="s">
        <v>530</v>
      </c>
    </row>
    <row r="29" spans="1:43" x14ac:dyDescent="0.25">
      <c r="A29" s="2">
        <v>25</v>
      </c>
      <c r="B29" t="s">
        <v>243</v>
      </c>
      <c r="C29" t="s">
        <v>244</v>
      </c>
      <c r="D29" t="s">
        <v>245</v>
      </c>
      <c r="E29" s="1">
        <v>40497</v>
      </c>
      <c r="G29" s="2">
        <v>25</v>
      </c>
      <c r="H29">
        <v>3</v>
      </c>
      <c r="I29" t="s">
        <v>67</v>
      </c>
      <c r="J29" t="s">
        <v>417</v>
      </c>
      <c r="M29" t="s">
        <v>42</v>
      </c>
      <c r="O29" s="2">
        <v>25</v>
      </c>
      <c r="P29" t="s">
        <v>246</v>
      </c>
      <c r="Q29" t="s">
        <v>435</v>
      </c>
      <c r="S29" t="s">
        <v>465</v>
      </c>
      <c r="T29" s="2">
        <v>25</v>
      </c>
      <c r="U29">
        <v>58</v>
      </c>
      <c r="V29">
        <v>71</v>
      </c>
      <c r="W29">
        <v>70</v>
      </c>
      <c r="X29" s="3">
        <f>Tableau1118[[#This Row],[Colonne2]]-Tableau1118[[#This Row],[Colonne3]]</f>
        <v>1</v>
      </c>
      <c r="Y29" s="3" t="s">
        <v>34</v>
      </c>
      <c r="Z29" s="33"/>
      <c r="AA29" s="2">
        <v>25</v>
      </c>
      <c r="AB29" s="16"/>
      <c r="AC29" t="s">
        <v>70</v>
      </c>
      <c r="AD29" s="48" t="s">
        <v>401</v>
      </c>
      <c r="AE29" t="s">
        <v>70</v>
      </c>
      <c r="AH29" s="4"/>
      <c r="AI29" t="s">
        <v>507</v>
      </c>
      <c r="AJ29" t="s">
        <v>357</v>
      </c>
      <c r="AK29" t="s">
        <v>526</v>
      </c>
      <c r="AL29" s="4"/>
      <c r="AO29" s="4"/>
      <c r="AP29" t="s">
        <v>490</v>
      </c>
      <c r="AQ29" t="s">
        <v>491</v>
      </c>
    </row>
    <row r="30" spans="1:43" x14ac:dyDescent="0.25">
      <c r="A30" s="2">
        <v>26</v>
      </c>
      <c r="B30" t="s">
        <v>247</v>
      </c>
      <c r="C30" t="s">
        <v>244</v>
      </c>
      <c r="D30" t="s">
        <v>261</v>
      </c>
      <c r="E30" s="1">
        <v>39853</v>
      </c>
      <c r="G30" s="2">
        <v>26</v>
      </c>
      <c r="H30">
        <v>2</v>
      </c>
      <c r="I30" t="s">
        <v>67</v>
      </c>
      <c r="J30" t="s">
        <v>417</v>
      </c>
      <c r="M30" t="s">
        <v>49</v>
      </c>
      <c r="O30" s="2">
        <v>26</v>
      </c>
      <c r="P30" t="s">
        <v>248</v>
      </c>
      <c r="Q30" t="s">
        <v>443</v>
      </c>
      <c r="R30" t="s">
        <v>546</v>
      </c>
      <c r="S30" t="s">
        <v>466</v>
      </c>
      <c r="T30" s="2">
        <v>26</v>
      </c>
      <c r="U30">
        <v>1</v>
      </c>
      <c r="V30">
        <v>7</v>
      </c>
      <c r="W30">
        <v>7</v>
      </c>
      <c r="X30" s="3">
        <f>Tableau1118[[#This Row],[Colonne2]]-Tableau1118[[#This Row],[Colonne3]]</f>
        <v>0</v>
      </c>
      <c r="Y30" s="3" t="s">
        <v>34</v>
      </c>
      <c r="Z30" s="32"/>
      <c r="AA30" s="2">
        <v>26</v>
      </c>
      <c r="AB30" s="16"/>
      <c r="AC30" t="s">
        <v>70</v>
      </c>
      <c r="AD30" t="s">
        <v>390</v>
      </c>
      <c r="AE30" t="s">
        <v>70</v>
      </c>
      <c r="AF30" t="s">
        <v>71</v>
      </c>
      <c r="AH30" s="4"/>
      <c r="AI30" t="s">
        <v>554</v>
      </c>
      <c r="AJ30" t="s">
        <v>508</v>
      </c>
      <c r="AK30" t="s">
        <v>555</v>
      </c>
      <c r="AL30" s="4"/>
      <c r="AM30" t="s">
        <v>71</v>
      </c>
      <c r="AO30" s="4"/>
      <c r="AP30" t="s">
        <v>249</v>
      </c>
      <c r="AQ30" t="s">
        <v>570</v>
      </c>
    </row>
    <row r="31" spans="1:43" x14ac:dyDescent="0.25">
      <c r="A31" s="2">
        <v>27</v>
      </c>
      <c r="B31" t="s">
        <v>251</v>
      </c>
      <c r="C31" t="s">
        <v>250</v>
      </c>
      <c r="D31" t="s">
        <v>252</v>
      </c>
      <c r="E31" s="1">
        <v>35366</v>
      </c>
      <c r="G31" s="2">
        <v>27</v>
      </c>
      <c r="H31">
        <v>3</v>
      </c>
      <c r="I31" t="s">
        <v>67</v>
      </c>
      <c r="J31" t="s">
        <v>417</v>
      </c>
      <c r="M31" t="s">
        <v>42</v>
      </c>
      <c r="O31" s="2">
        <v>27</v>
      </c>
      <c r="P31" t="s">
        <v>149</v>
      </c>
      <c r="Q31" t="s">
        <v>535</v>
      </c>
      <c r="R31" t="s">
        <v>547</v>
      </c>
      <c r="S31" t="s">
        <v>465</v>
      </c>
      <c r="T31" s="2">
        <v>27</v>
      </c>
      <c r="U31">
        <v>0</v>
      </c>
      <c r="V31">
        <v>0</v>
      </c>
      <c r="W31">
        <v>0</v>
      </c>
      <c r="X31" s="3">
        <f>Tableau1118[[#This Row],[Colonne2]]-Tableau1118[[#This Row],[Colonne3]]</f>
        <v>0</v>
      </c>
      <c r="Y31" s="3" t="s">
        <v>36</v>
      </c>
      <c r="Z31" s="32"/>
      <c r="AA31" s="2">
        <v>27</v>
      </c>
      <c r="AB31" s="16"/>
      <c r="AC31" t="s">
        <v>71</v>
      </c>
      <c r="AD31" t="s">
        <v>516</v>
      </c>
      <c r="AE31" t="s">
        <v>71</v>
      </c>
      <c r="AF31" t="s">
        <v>70</v>
      </c>
      <c r="AG31" t="s">
        <v>326</v>
      </c>
      <c r="AH31" s="4"/>
      <c r="AI31" t="s">
        <v>536</v>
      </c>
      <c r="AL31" s="4"/>
      <c r="AO31" s="4"/>
      <c r="AQ31" t="s">
        <v>480</v>
      </c>
    </row>
    <row r="32" spans="1:43" x14ac:dyDescent="0.25">
      <c r="A32" s="2">
        <v>28</v>
      </c>
      <c r="B32" t="s">
        <v>257</v>
      </c>
      <c r="C32" t="s">
        <v>167</v>
      </c>
      <c r="D32" t="s">
        <v>258</v>
      </c>
      <c r="E32" s="1">
        <v>41026</v>
      </c>
      <c r="G32" s="2">
        <v>28</v>
      </c>
      <c r="H32">
        <v>2</v>
      </c>
      <c r="I32" t="s">
        <v>66</v>
      </c>
      <c r="J32" t="s">
        <v>417</v>
      </c>
      <c r="K32">
        <v>3</v>
      </c>
      <c r="O32" s="2">
        <v>28</v>
      </c>
      <c r="P32" t="s">
        <v>259</v>
      </c>
      <c r="Q32" t="s">
        <v>260</v>
      </c>
      <c r="R32" t="s">
        <v>448</v>
      </c>
      <c r="S32" t="s">
        <v>466</v>
      </c>
      <c r="T32" s="2">
        <v>28</v>
      </c>
      <c r="U32">
        <v>0</v>
      </c>
      <c r="V32">
        <v>13</v>
      </c>
      <c r="W32">
        <v>1</v>
      </c>
      <c r="X32" s="3">
        <f>Tableau1118[[#This Row],[Colonne2]]-Tableau1118[[#This Row],[Colonne3]]</f>
        <v>12</v>
      </c>
      <c r="Y32" s="3" t="s">
        <v>35</v>
      </c>
      <c r="Z32" s="32"/>
      <c r="AA32" s="2">
        <v>28</v>
      </c>
      <c r="AB32" s="16"/>
      <c r="AC32" t="s">
        <v>71</v>
      </c>
      <c r="AE32" t="s">
        <v>71</v>
      </c>
      <c r="AH32" s="4"/>
      <c r="AI32" t="s">
        <v>487</v>
      </c>
      <c r="AJ32" t="s">
        <v>436</v>
      </c>
      <c r="AL32" s="4"/>
      <c r="AO32" s="4"/>
      <c r="AQ32" t="s">
        <v>479</v>
      </c>
    </row>
    <row r="33" spans="1:43" x14ac:dyDescent="0.25">
      <c r="A33" s="2">
        <v>29</v>
      </c>
      <c r="B33" t="s">
        <v>356</v>
      </c>
      <c r="C33" t="s">
        <v>262</v>
      </c>
      <c r="D33" t="s">
        <v>263</v>
      </c>
      <c r="E33" s="1">
        <v>42788</v>
      </c>
      <c r="G33" s="2">
        <v>29</v>
      </c>
      <c r="H33">
        <v>1</v>
      </c>
      <c r="I33" t="s">
        <v>66</v>
      </c>
      <c r="J33" t="s">
        <v>417</v>
      </c>
      <c r="K33">
        <v>3</v>
      </c>
      <c r="O33" s="2">
        <v>29</v>
      </c>
      <c r="P33" t="s">
        <v>264</v>
      </c>
      <c r="Q33" t="s">
        <v>509</v>
      </c>
      <c r="R33" t="s">
        <v>265</v>
      </c>
      <c r="S33" t="s">
        <v>465</v>
      </c>
      <c r="T33" s="2">
        <v>29</v>
      </c>
      <c r="U33">
        <v>0</v>
      </c>
      <c r="V33">
        <v>0</v>
      </c>
      <c r="W33">
        <v>0</v>
      </c>
      <c r="X33" s="3">
        <f>Tableau1118[[#This Row],[Colonne2]]-Tableau1118[[#This Row],[Colonne3]]</f>
        <v>0</v>
      </c>
      <c r="Y33" s="3" t="s">
        <v>36</v>
      </c>
      <c r="Z33" s="32"/>
      <c r="AA33" s="2">
        <v>29</v>
      </c>
      <c r="AB33" s="16"/>
      <c r="AC33" t="s">
        <v>70</v>
      </c>
      <c r="AD33" t="s">
        <v>388</v>
      </c>
      <c r="AE33" t="s">
        <v>70</v>
      </c>
      <c r="AH33" s="4"/>
      <c r="AI33" t="s">
        <v>360</v>
      </c>
      <c r="AJ33" t="s">
        <v>152</v>
      </c>
      <c r="AL33" s="4"/>
      <c r="AM33" t="s">
        <v>71</v>
      </c>
      <c r="AO33" s="4"/>
      <c r="AQ33" t="s">
        <v>529</v>
      </c>
    </row>
    <row r="34" spans="1:43" x14ac:dyDescent="0.25">
      <c r="A34" s="2">
        <v>30</v>
      </c>
      <c r="B34" t="s">
        <v>267</v>
      </c>
      <c r="C34" t="s">
        <v>143</v>
      </c>
      <c r="D34" t="s">
        <v>266</v>
      </c>
      <c r="E34" s="1">
        <v>43542</v>
      </c>
      <c r="G34" s="2">
        <v>30</v>
      </c>
      <c r="H34">
        <v>2</v>
      </c>
      <c r="I34" t="s">
        <v>66</v>
      </c>
      <c r="J34" t="s">
        <v>158</v>
      </c>
      <c r="K34">
        <v>3</v>
      </c>
      <c r="O34" s="2">
        <v>30</v>
      </c>
      <c r="P34" t="s">
        <v>149</v>
      </c>
      <c r="Q34" t="s">
        <v>442</v>
      </c>
      <c r="R34" t="s">
        <v>269</v>
      </c>
      <c r="S34" t="s">
        <v>466</v>
      </c>
      <c r="T34" s="2">
        <v>30</v>
      </c>
      <c r="U34">
        <v>0</v>
      </c>
      <c r="V34">
        <v>4</v>
      </c>
      <c r="W34">
        <v>0</v>
      </c>
      <c r="X34" s="3">
        <f>Tableau1118[[#This Row],[Colonne2]]-Tableau1118[[#This Row],[Colonne3]]</f>
        <v>4</v>
      </c>
      <c r="Y34" s="3" t="s">
        <v>35</v>
      </c>
      <c r="Z34" s="32"/>
      <c r="AA34" s="2">
        <v>30</v>
      </c>
      <c r="AB34" s="16"/>
      <c r="AF34" t="s">
        <v>70</v>
      </c>
      <c r="AG34" t="s">
        <v>35</v>
      </c>
      <c r="AH34" s="4"/>
      <c r="AJ34" t="s">
        <v>152</v>
      </c>
      <c r="AL34" s="4"/>
      <c r="AM34" t="s">
        <v>70</v>
      </c>
      <c r="AN34" t="s">
        <v>460</v>
      </c>
      <c r="AO34" s="4"/>
      <c r="AP34" t="s">
        <v>268</v>
      </c>
      <c r="AQ34" t="s">
        <v>479</v>
      </c>
    </row>
    <row r="35" spans="1:43" x14ac:dyDescent="0.25">
      <c r="A35" s="2">
        <v>31</v>
      </c>
      <c r="B35" t="s">
        <v>270</v>
      </c>
      <c r="C35" t="s">
        <v>271</v>
      </c>
      <c r="D35" t="s">
        <v>272</v>
      </c>
      <c r="E35" s="1">
        <v>42143</v>
      </c>
      <c r="G35" s="2">
        <v>31</v>
      </c>
      <c r="H35">
        <v>2</v>
      </c>
      <c r="I35" t="s">
        <v>67</v>
      </c>
      <c r="J35" t="s">
        <v>417</v>
      </c>
      <c r="M35" t="s">
        <v>42</v>
      </c>
      <c r="O35" s="2">
        <v>31</v>
      </c>
      <c r="P35" t="s">
        <v>273</v>
      </c>
      <c r="Q35" t="s">
        <v>434</v>
      </c>
      <c r="R35" t="s">
        <v>274</v>
      </c>
      <c r="S35" t="s">
        <v>466</v>
      </c>
      <c r="T35" s="2">
        <v>31</v>
      </c>
      <c r="U35">
        <v>16</v>
      </c>
      <c r="V35">
        <v>63</v>
      </c>
      <c r="W35">
        <v>63</v>
      </c>
      <c r="X35" s="3">
        <f>Tableau1118[[#This Row],[Colonne2]]-Tableau1118[[#This Row],[Colonne3]]</f>
        <v>0</v>
      </c>
      <c r="Y35" s="3" t="s">
        <v>34</v>
      </c>
      <c r="Z35" s="32"/>
      <c r="AA35" s="2">
        <v>31</v>
      </c>
      <c r="AB35" s="16">
        <v>2015</v>
      </c>
      <c r="AC35" t="s">
        <v>70</v>
      </c>
      <c r="AD35" t="s">
        <v>390</v>
      </c>
      <c r="AE35" t="s">
        <v>70</v>
      </c>
      <c r="AH35" s="4"/>
      <c r="AI35" t="s">
        <v>239</v>
      </c>
      <c r="AJ35" t="s">
        <v>552</v>
      </c>
      <c r="AL35" s="4"/>
      <c r="AO35" s="4"/>
      <c r="AP35" t="s">
        <v>275</v>
      </c>
      <c r="AQ35" t="s">
        <v>488</v>
      </c>
    </row>
    <row r="36" spans="1:43" x14ac:dyDescent="0.25">
      <c r="A36" s="2">
        <v>32</v>
      </c>
      <c r="B36" t="s">
        <v>364</v>
      </c>
      <c r="C36" t="s">
        <v>276</v>
      </c>
      <c r="D36" t="s">
        <v>277</v>
      </c>
      <c r="E36" s="1">
        <v>35484</v>
      </c>
      <c r="G36" s="2">
        <v>32</v>
      </c>
      <c r="H36">
        <v>3</v>
      </c>
      <c r="I36" t="s">
        <v>67</v>
      </c>
      <c r="J36" t="s">
        <v>157</v>
      </c>
      <c r="M36" t="s">
        <v>43</v>
      </c>
      <c r="O36" s="2">
        <v>32</v>
      </c>
      <c r="P36" t="s">
        <v>278</v>
      </c>
      <c r="Q36" t="s">
        <v>279</v>
      </c>
      <c r="R36" t="s">
        <v>548</v>
      </c>
      <c r="S36" t="s">
        <v>466</v>
      </c>
      <c r="T36" s="2">
        <v>32</v>
      </c>
      <c r="U36">
        <v>3</v>
      </c>
      <c r="V36">
        <v>8</v>
      </c>
      <c r="W36">
        <v>8</v>
      </c>
      <c r="X36" s="3">
        <f>Tableau1118[[#This Row],[Colonne2]]-Tableau1118[[#This Row],[Colonne3]]</f>
        <v>0</v>
      </c>
      <c r="Y36" s="3" t="s">
        <v>34</v>
      </c>
      <c r="Z36" s="32"/>
      <c r="AA36" s="2">
        <v>32</v>
      </c>
      <c r="AB36" s="16"/>
      <c r="AC36" t="s">
        <v>71</v>
      </c>
      <c r="AD36" t="s">
        <v>425</v>
      </c>
      <c r="AE36" t="s">
        <v>71</v>
      </c>
      <c r="AF36" t="s">
        <v>71</v>
      </c>
      <c r="AH36" s="4"/>
      <c r="AI36" t="s">
        <v>502</v>
      </c>
      <c r="AL36" s="4"/>
      <c r="AO36" s="4"/>
      <c r="AP36" t="s">
        <v>280</v>
      </c>
      <c r="AQ36" t="s">
        <v>483</v>
      </c>
    </row>
    <row r="37" spans="1:43" x14ac:dyDescent="0.25">
      <c r="A37" s="2">
        <v>33</v>
      </c>
      <c r="B37" t="s">
        <v>281</v>
      </c>
      <c r="C37" t="s">
        <v>134</v>
      </c>
      <c r="D37" t="s">
        <v>282</v>
      </c>
      <c r="E37" s="1">
        <v>33292</v>
      </c>
      <c r="G37" s="2">
        <v>33</v>
      </c>
      <c r="H37">
        <v>3</v>
      </c>
      <c r="I37" t="s">
        <v>67</v>
      </c>
      <c r="J37" t="s">
        <v>156</v>
      </c>
      <c r="M37" t="s">
        <v>49</v>
      </c>
      <c r="O37" s="2">
        <v>33</v>
      </c>
      <c r="P37" t="s">
        <v>283</v>
      </c>
      <c r="Q37" t="s">
        <v>284</v>
      </c>
      <c r="R37" t="s">
        <v>285</v>
      </c>
      <c r="S37" t="s">
        <v>465</v>
      </c>
      <c r="T37" s="2">
        <v>33</v>
      </c>
      <c r="U37">
        <v>0</v>
      </c>
      <c r="V37">
        <v>0</v>
      </c>
      <c r="W37">
        <v>0</v>
      </c>
      <c r="X37" s="3">
        <f>Tableau1118[[#This Row],[Colonne2]]-Tableau1118[[#This Row],[Colonne3]]</f>
        <v>0</v>
      </c>
      <c r="Y37" s="3" t="s">
        <v>34</v>
      </c>
      <c r="Z37" s="32"/>
      <c r="AA37" s="2">
        <v>33</v>
      </c>
      <c r="AB37" s="16"/>
      <c r="AC37" t="s">
        <v>71</v>
      </c>
      <c r="AD37" t="s">
        <v>425</v>
      </c>
      <c r="AE37" t="s">
        <v>71</v>
      </c>
      <c r="AF37" t="s">
        <v>71</v>
      </c>
      <c r="AH37" s="4"/>
      <c r="AI37" t="s">
        <v>503</v>
      </c>
      <c r="AL37" s="4"/>
      <c r="AO37" s="4"/>
      <c r="AQ37" t="s">
        <v>482</v>
      </c>
    </row>
    <row r="38" spans="1:43" x14ac:dyDescent="0.25">
      <c r="A38" s="2">
        <v>34</v>
      </c>
      <c r="B38" t="s">
        <v>286</v>
      </c>
      <c r="C38" t="s">
        <v>134</v>
      </c>
      <c r="D38" t="s">
        <v>287</v>
      </c>
      <c r="E38" s="1">
        <v>32267</v>
      </c>
      <c r="G38" s="2">
        <v>34</v>
      </c>
      <c r="H38">
        <v>2</v>
      </c>
      <c r="I38" t="s">
        <v>67</v>
      </c>
      <c r="J38" t="s">
        <v>156</v>
      </c>
      <c r="M38" t="s">
        <v>49</v>
      </c>
      <c r="O38" s="2">
        <v>34</v>
      </c>
      <c r="P38" t="s">
        <v>288</v>
      </c>
      <c r="Q38" t="s">
        <v>289</v>
      </c>
      <c r="R38" t="s">
        <v>290</v>
      </c>
      <c r="S38" t="s">
        <v>466</v>
      </c>
      <c r="T38" s="2">
        <v>34</v>
      </c>
      <c r="U38">
        <v>1</v>
      </c>
      <c r="V38">
        <v>40</v>
      </c>
      <c r="W38">
        <v>0</v>
      </c>
      <c r="X38" s="3">
        <f>Tableau1118[[#This Row],[Colonne2]]-Tableau1118[[#This Row],[Colonne3]]</f>
        <v>40</v>
      </c>
      <c r="Y38" s="3" t="s">
        <v>34</v>
      </c>
      <c r="Z38" s="32"/>
      <c r="AA38" s="2">
        <v>34</v>
      </c>
      <c r="AB38" s="16"/>
      <c r="AC38" t="s">
        <v>71</v>
      </c>
      <c r="AD38" t="s">
        <v>425</v>
      </c>
      <c r="AE38" t="s">
        <v>70</v>
      </c>
      <c r="AF38" t="s">
        <v>71</v>
      </c>
      <c r="AH38" s="4"/>
      <c r="AI38" t="s">
        <v>502</v>
      </c>
      <c r="AL38" s="4"/>
      <c r="AO38" s="4"/>
      <c r="AP38" t="s">
        <v>291</v>
      </c>
      <c r="AQ38" t="s">
        <v>482</v>
      </c>
    </row>
    <row r="39" spans="1:43" x14ac:dyDescent="0.25">
      <c r="A39" s="2">
        <v>35</v>
      </c>
      <c r="B39" t="s">
        <v>292</v>
      </c>
      <c r="C39" t="s">
        <v>237</v>
      </c>
      <c r="D39" t="s">
        <v>293</v>
      </c>
      <c r="E39" s="1">
        <v>30016</v>
      </c>
      <c r="G39" s="2">
        <v>35</v>
      </c>
      <c r="H39">
        <v>3</v>
      </c>
      <c r="I39" t="s">
        <v>67</v>
      </c>
      <c r="J39" t="s">
        <v>417</v>
      </c>
      <c r="M39" t="s">
        <v>43</v>
      </c>
      <c r="O39" s="2">
        <v>35</v>
      </c>
      <c r="P39" t="s">
        <v>374</v>
      </c>
      <c r="Q39" t="s">
        <v>294</v>
      </c>
      <c r="R39" t="s">
        <v>295</v>
      </c>
      <c r="S39" t="s">
        <v>466</v>
      </c>
      <c r="T39" s="2">
        <v>35</v>
      </c>
      <c r="U39">
        <v>12</v>
      </c>
      <c r="V39">
        <v>10</v>
      </c>
      <c r="W39">
        <v>3</v>
      </c>
      <c r="X39" s="3">
        <f>Tableau1118[[#This Row],[Colonne2]]-Tableau1118[[#This Row],[Colonne3]]</f>
        <v>7</v>
      </c>
      <c r="Y39" s="3" t="s">
        <v>34</v>
      </c>
      <c r="Z39" s="32"/>
      <c r="AA39" s="2">
        <v>35</v>
      </c>
      <c r="AB39" s="16"/>
      <c r="AC39" t="s">
        <v>71</v>
      </c>
      <c r="AD39" t="s">
        <v>425</v>
      </c>
      <c r="AE39" t="s">
        <v>71</v>
      </c>
      <c r="AH39" s="4"/>
      <c r="AI39" t="s">
        <v>502</v>
      </c>
      <c r="AK39" t="s">
        <v>454</v>
      </c>
      <c r="AL39" s="4"/>
      <c r="AO39" s="4"/>
      <c r="AQ39" t="s">
        <v>494</v>
      </c>
    </row>
    <row r="40" spans="1:43" x14ac:dyDescent="0.25">
      <c r="A40" s="2">
        <v>36</v>
      </c>
      <c r="B40" t="s">
        <v>296</v>
      </c>
      <c r="C40" t="s">
        <v>134</v>
      </c>
      <c r="D40" t="s">
        <v>135</v>
      </c>
      <c r="E40" s="1">
        <v>29627</v>
      </c>
      <c r="G40" s="2">
        <v>36</v>
      </c>
      <c r="H40">
        <v>3</v>
      </c>
      <c r="I40" t="s">
        <v>67</v>
      </c>
      <c r="J40" t="s">
        <v>417</v>
      </c>
      <c r="M40" t="s">
        <v>43</v>
      </c>
      <c r="N40" t="s">
        <v>206</v>
      </c>
      <c r="O40" s="2">
        <v>36</v>
      </c>
      <c r="P40" t="s">
        <v>297</v>
      </c>
      <c r="Q40" t="s">
        <v>545</v>
      </c>
      <c r="R40" t="s">
        <v>549</v>
      </c>
      <c r="S40" t="s">
        <v>466</v>
      </c>
      <c r="T40" s="2">
        <v>36</v>
      </c>
      <c r="U40">
        <v>8</v>
      </c>
      <c r="V40">
        <v>0</v>
      </c>
      <c r="W40">
        <v>0</v>
      </c>
      <c r="X40" s="3">
        <f>Tableau1118[[#This Row],[Colonne2]]-Tableau1118[[#This Row],[Colonne3]]</f>
        <v>0</v>
      </c>
      <c r="Y40" s="3" t="s">
        <v>34</v>
      </c>
      <c r="Z40" s="32"/>
      <c r="AA40" s="2">
        <v>36</v>
      </c>
      <c r="AB40" s="16"/>
      <c r="AC40" t="s">
        <v>71</v>
      </c>
      <c r="AD40" t="s">
        <v>425</v>
      </c>
      <c r="AE40" t="s">
        <v>71</v>
      </c>
      <c r="AF40" t="s">
        <v>70</v>
      </c>
      <c r="AG40" t="s">
        <v>35</v>
      </c>
      <c r="AH40" s="4"/>
      <c r="AI40" t="s">
        <v>502</v>
      </c>
      <c r="AL40" s="4"/>
      <c r="AO40" s="4"/>
      <c r="AP40" t="s">
        <v>298</v>
      </c>
      <c r="AQ40" t="s">
        <v>482</v>
      </c>
    </row>
    <row r="41" spans="1:43" x14ac:dyDescent="0.25">
      <c r="A41" s="2">
        <v>37</v>
      </c>
      <c r="B41" t="s">
        <v>299</v>
      </c>
      <c r="C41" t="s">
        <v>300</v>
      </c>
      <c r="D41" t="s">
        <v>301</v>
      </c>
      <c r="E41" s="1">
        <v>27061</v>
      </c>
      <c r="G41" s="2">
        <v>37</v>
      </c>
      <c r="H41">
        <v>3</v>
      </c>
      <c r="I41" t="s">
        <v>67</v>
      </c>
      <c r="J41" t="s">
        <v>157</v>
      </c>
      <c r="M41" t="s">
        <v>49</v>
      </c>
      <c r="O41" s="2">
        <v>37</v>
      </c>
      <c r="P41" t="s">
        <v>304</v>
      </c>
      <c r="Q41" t="s">
        <v>302</v>
      </c>
      <c r="R41" t="s">
        <v>303</v>
      </c>
      <c r="S41" t="s">
        <v>465</v>
      </c>
      <c r="T41" s="2">
        <v>37</v>
      </c>
      <c r="U41">
        <v>179</v>
      </c>
      <c r="V41">
        <v>300</v>
      </c>
      <c r="X41" s="3">
        <f>Tableau1118[[#This Row],[Colonne2]]-Tableau1118[[#This Row],[Colonne3]]</f>
        <v>300</v>
      </c>
      <c r="Y41" s="3" t="s">
        <v>34</v>
      </c>
      <c r="AA41" s="2">
        <v>37</v>
      </c>
      <c r="AB41" s="16"/>
      <c r="AC41" t="s">
        <v>71</v>
      </c>
      <c r="AD41" t="s">
        <v>425</v>
      </c>
      <c r="AE41" t="s">
        <v>71</v>
      </c>
      <c r="AH41" s="4"/>
      <c r="AI41" t="s">
        <v>501</v>
      </c>
      <c r="AL41" s="4"/>
      <c r="AO41" s="4"/>
      <c r="AQ41" t="s">
        <v>482</v>
      </c>
    </row>
    <row r="42" spans="1:43" x14ac:dyDescent="0.25">
      <c r="A42" s="2">
        <v>38</v>
      </c>
      <c r="B42" t="s">
        <v>310</v>
      </c>
      <c r="C42" t="s">
        <v>305</v>
      </c>
      <c r="D42" t="s">
        <v>306</v>
      </c>
      <c r="E42" s="1">
        <v>27233</v>
      </c>
      <c r="G42" s="2">
        <v>38</v>
      </c>
      <c r="H42">
        <v>3</v>
      </c>
      <c r="I42" t="s">
        <v>67</v>
      </c>
      <c r="J42" t="s">
        <v>417</v>
      </c>
      <c r="M42" t="s">
        <v>49</v>
      </c>
      <c r="O42" s="2">
        <v>38</v>
      </c>
      <c r="P42" t="s">
        <v>312</v>
      </c>
      <c r="Q42" t="s">
        <v>544</v>
      </c>
      <c r="S42" t="s">
        <v>465</v>
      </c>
      <c r="T42" s="2">
        <v>38</v>
      </c>
      <c r="U42">
        <v>6</v>
      </c>
      <c r="V42">
        <v>63</v>
      </c>
      <c r="X42" s="3">
        <f>Tableau1118[[#This Row],[Colonne2]]-Tableau1118[[#This Row],[Colonne3]]</f>
        <v>63</v>
      </c>
      <c r="Y42" s="3" t="s">
        <v>34</v>
      </c>
      <c r="AA42" s="2">
        <v>38</v>
      </c>
      <c r="AB42" s="16"/>
      <c r="AC42" t="s">
        <v>71</v>
      </c>
      <c r="AD42" t="s">
        <v>425</v>
      </c>
      <c r="AE42" t="s">
        <v>71</v>
      </c>
      <c r="AH42" s="4"/>
      <c r="AI42" t="s">
        <v>501</v>
      </c>
      <c r="AL42" s="4"/>
      <c r="AO42" s="4"/>
      <c r="AP42" t="s">
        <v>307</v>
      </c>
      <c r="AQ42" t="s">
        <v>481</v>
      </c>
    </row>
    <row r="43" spans="1:43" x14ac:dyDescent="0.25">
      <c r="A43" s="2">
        <v>39</v>
      </c>
      <c r="B43" t="s">
        <v>309</v>
      </c>
      <c r="C43" t="s">
        <v>134</v>
      </c>
      <c r="D43" t="s">
        <v>308</v>
      </c>
      <c r="E43" s="1">
        <v>26840</v>
      </c>
      <c r="G43" s="2">
        <v>39</v>
      </c>
      <c r="H43">
        <v>3</v>
      </c>
      <c r="I43" t="s">
        <v>67</v>
      </c>
      <c r="J43" t="s">
        <v>417</v>
      </c>
      <c r="M43" t="s">
        <v>48</v>
      </c>
      <c r="O43" s="2">
        <v>39</v>
      </c>
      <c r="P43" t="s">
        <v>311</v>
      </c>
      <c r="Q43" t="s">
        <v>543</v>
      </c>
      <c r="S43" t="s">
        <v>466</v>
      </c>
      <c r="T43" s="2">
        <v>39</v>
      </c>
      <c r="U43">
        <v>0</v>
      </c>
      <c r="V43">
        <v>0</v>
      </c>
      <c r="W43">
        <v>0</v>
      </c>
      <c r="X43" s="3">
        <f>Tableau1118[[#This Row],[Colonne2]]-Tableau1118[[#This Row],[Colonne3]]</f>
        <v>0</v>
      </c>
      <c r="Y43" s="3" t="s">
        <v>36</v>
      </c>
      <c r="AA43" s="2">
        <v>39</v>
      </c>
      <c r="AB43" s="16"/>
      <c r="AC43" t="s">
        <v>71</v>
      </c>
      <c r="AD43" t="s">
        <v>425</v>
      </c>
      <c r="AE43" t="s">
        <v>71</v>
      </c>
      <c r="AH43" s="4"/>
      <c r="AI43" t="s">
        <v>501</v>
      </c>
      <c r="AL43" s="4"/>
      <c r="AO43" s="4"/>
      <c r="AP43" t="s">
        <v>313</v>
      </c>
      <c r="AQ43" t="s">
        <v>557</v>
      </c>
    </row>
    <row r="44" spans="1:43" x14ac:dyDescent="0.25">
      <c r="A44" s="2">
        <v>40</v>
      </c>
      <c r="B44" t="s">
        <v>314</v>
      </c>
      <c r="C44" t="s">
        <v>300</v>
      </c>
      <c r="D44" t="s">
        <v>301</v>
      </c>
      <c r="E44" s="1">
        <v>26353</v>
      </c>
      <c r="G44" s="2">
        <v>40</v>
      </c>
      <c r="H44">
        <v>3</v>
      </c>
      <c r="I44" t="s">
        <v>67</v>
      </c>
      <c r="J44" t="s">
        <v>417</v>
      </c>
      <c r="M44" t="s">
        <v>49</v>
      </c>
      <c r="O44" s="2">
        <v>40</v>
      </c>
      <c r="P44" t="s">
        <v>238</v>
      </c>
      <c r="Q44" t="s">
        <v>315</v>
      </c>
      <c r="R44" t="s">
        <v>449</v>
      </c>
      <c r="S44" t="s">
        <v>466</v>
      </c>
      <c r="T44" s="2">
        <v>40</v>
      </c>
      <c r="U44">
        <v>16</v>
      </c>
      <c r="V44">
        <v>375</v>
      </c>
      <c r="W44">
        <v>0</v>
      </c>
      <c r="X44" s="3">
        <f>Tableau1118[[#This Row],[Colonne2]]-Tableau1118[[#This Row],[Colonne3]]</f>
        <v>375</v>
      </c>
      <c r="Y44" s="3" t="s">
        <v>34</v>
      </c>
      <c r="AA44" s="2">
        <v>40</v>
      </c>
      <c r="AB44" s="16"/>
      <c r="AC44" t="s">
        <v>71</v>
      </c>
      <c r="AD44" t="s">
        <v>425</v>
      </c>
      <c r="AE44" t="s">
        <v>71</v>
      </c>
      <c r="AH44" s="4"/>
      <c r="AI44" t="s">
        <v>501</v>
      </c>
      <c r="AL44" s="4"/>
      <c r="AO44" s="4"/>
      <c r="AP44" t="s">
        <v>316</v>
      </c>
      <c r="AQ44" t="s">
        <v>556</v>
      </c>
    </row>
    <row r="45" spans="1:43" x14ac:dyDescent="0.25">
      <c r="A45" s="2">
        <v>41</v>
      </c>
      <c r="B45" t="s">
        <v>336</v>
      </c>
      <c r="C45" t="s">
        <v>215</v>
      </c>
      <c r="D45" t="s">
        <v>216</v>
      </c>
      <c r="E45" s="1">
        <v>42056</v>
      </c>
      <c r="G45" s="2">
        <v>41</v>
      </c>
      <c r="H45">
        <v>2</v>
      </c>
      <c r="I45" t="s">
        <v>67</v>
      </c>
      <c r="J45" t="s">
        <v>417</v>
      </c>
      <c r="M45" t="s">
        <v>42</v>
      </c>
      <c r="O45" s="2">
        <v>41</v>
      </c>
      <c r="P45" t="s">
        <v>318</v>
      </c>
      <c r="Q45" t="s">
        <v>319</v>
      </c>
      <c r="R45" t="s">
        <v>450</v>
      </c>
      <c r="S45" t="s">
        <v>465</v>
      </c>
      <c r="T45" s="2">
        <v>41</v>
      </c>
      <c r="U45">
        <v>0</v>
      </c>
      <c r="V45">
        <v>7</v>
      </c>
      <c r="W45">
        <v>0</v>
      </c>
      <c r="X45" s="3">
        <f>Tableau1118[[#This Row],[Colonne2]]-Tableau1118[[#This Row],[Colonne3]]</f>
        <v>7</v>
      </c>
      <c r="Y45" s="3" t="s">
        <v>34</v>
      </c>
      <c r="AA45" s="2">
        <v>41</v>
      </c>
      <c r="AB45" s="16"/>
      <c r="AC45" t="s">
        <v>71</v>
      </c>
      <c r="AD45" t="s">
        <v>425</v>
      </c>
      <c r="AE45" t="s">
        <v>71</v>
      </c>
      <c r="AF45" t="s">
        <v>70</v>
      </c>
      <c r="AG45" t="s">
        <v>326</v>
      </c>
      <c r="AH45" s="4"/>
      <c r="AI45" t="s">
        <v>501</v>
      </c>
      <c r="AK45" t="s">
        <v>453</v>
      </c>
      <c r="AL45" s="4"/>
      <c r="AO45" s="4"/>
      <c r="AP45" t="s">
        <v>320</v>
      </c>
      <c r="AQ45" t="s">
        <v>488</v>
      </c>
    </row>
    <row r="46" spans="1:43" x14ac:dyDescent="0.25">
      <c r="A46" s="2">
        <v>42</v>
      </c>
      <c r="B46" t="s">
        <v>332</v>
      </c>
      <c r="C46" t="s">
        <v>333</v>
      </c>
      <c r="D46" t="s">
        <v>334</v>
      </c>
      <c r="E46" s="1">
        <v>42605</v>
      </c>
      <c r="G46" s="2">
        <v>42</v>
      </c>
      <c r="H46">
        <v>3</v>
      </c>
      <c r="I46" t="s">
        <v>66</v>
      </c>
      <c r="J46" t="s">
        <v>417</v>
      </c>
      <c r="K46">
        <v>4</v>
      </c>
      <c r="O46" s="2">
        <v>42</v>
      </c>
      <c r="P46" t="s">
        <v>149</v>
      </c>
      <c r="Q46" t="s">
        <v>335</v>
      </c>
      <c r="R46" t="s">
        <v>350</v>
      </c>
      <c r="S46" t="s">
        <v>465</v>
      </c>
      <c r="T46" s="2">
        <v>42</v>
      </c>
      <c r="U46">
        <v>0</v>
      </c>
      <c r="V46">
        <v>21</v>
      </c>
      <c r="W46">
        <v>0</v>
      </c>
      <c r="X46" s="3">
        <f>Tableau1118[[#This Row],[Colonne2]]-Tableau1118[[#This Row],[Colonne3]]</f>
        <v>21</v>
      </c>
      <c r="Y46" s="3" t="s">
        <v>36</v>
      </c>
      <c r="AA46" s="2">
        <v>42</v>
      </c>
      <c r="AB46" s="16"/>
      <c r="AC46" t="s">
        <v>70</v>
      </c>
      <c r="AD46" t="s">
        <v>390</v>
      </c>
      <c r="AE46" t="s">
        <v>70</v>
      </c>
      <c r="AF46" t="s">
        <v>70</v>
      </c>
      <c r="AG46" t="s">
        <v>326</v>
      </c>
      <c r="AH46" s="4"/>
      <c r="AI46" t="s">
        <v>551</v>
      </c>
      <c r="AJ46" t="s">
        <v>498</v>
      </c>
      <c r="AL46" s="4"/>
      <c r="AM46" t="s">
        <v>70</v>
      </c>
      <c r="AN46" t="s">
        <v>460</v>
      </c>
      <c r="AO46" s="4"/>
      <c r="AP46" t="s">
        <v>565</v>
      </c>
      <c r="AQ46" t="s">
        <v>479</v>
      </c>
    </row>
    <row r="47" spans="1:43" x14ac:dyDescent="0.25">
      <c r="A47" s="2">
        <v>43</v>
      </c>
      <c r="B47" t="s">
        <v>337</v>
      </c>
      <c r="C47" t="s">
        <v>215</v>
      </c>
      <c r="D47" t="s">
        <v>216</v>
      </c>
      <c r="E47" s="1">
        <v>42951</v>
      </c>
      <c r="G47" s="2">
        <v>43</v>
      </c>
      <c r="H47">
        <v>2</v>
      </c>
      <c r="I47" t="s">
        <v>67</v>
      </c>
      <c r="J47" t="s">
        <v>417</v>
      </c>
      <c r="M47" t="s">
        <v>42</v>
      </c>
      <c r="O47" s="2">
        <v>43</v>
      </c>
      <c r="P47" t="s">
        <v>349</v>
      </c>
      <c r="S47" t="s">
        <v>465</v>
      </c>
      <c r="T47" s="2">
        <v>43</v>
      </c>
      <c r="U47">
        <v>0</v>
      </c>
      <c r="X47" s="3">
        <f>Tableau1118[[#This Row],[Colonne2]]-Tableau1118[[#This Row],[Colonne3]]</f>
        <v>0</v>
      </c>
      <c r="Y47" s="3" t="s">
        <v>35</v>
      </c>
      <c r="AA47" s="2">
        <v>43</v>
      </c>
      <c r="AB47" s="16">
        <v>2016</v>
      </c>
      <c r="AC47" t="s">
        <v>70</v>
      </c>
      <c r="AD47" t="s">
        <v>511</v>
      </c>
      <c r="AE47" t="s">
        <v>70</v>
      </c>
      <c r="AF47" t="s">
        <v>70</v>
      </c>
      <c r="AG47" t="s">
        <v>326</v>
      </c>
      <c r="AH47" s="4"/>
      <c r="AI47" t="s">
        <v>236</v>
      </c>
      <c r="AJ47" t="s">
        <v>498</v>
      </c>
      <c r="AL47" s="4"/>
      <c r="AO47" s="4"/>
      <c r="AP47" t="s">
        <v>338</v>
      </c>
      <c r="AQ47" t="s">
        <v>488</v>
      </c>
    </row>
    <row r="48" spans="1:43" x14ac:dyDescent="0.25">
      <c r="A48" s="2">
        <v>44</v>
      </c>
      <c r="B48" t="s">
        <v>339</v>
      </c>
      <c r="C48" t="s">
        <v>215</v>
      </c>
      <c r="D48" s="1" t="s">
        <v>340</v>
      </c>
      <c r="E48" s="1">
        <v>42278</v>
      </c>
      <c r="G48" s="2">
        <v>44</v>
      </c>
      <c r="H48">
        <v>3</v>
      </c>
      <c r="I48" t="s">
        <v>67</v>
      </c>
      <c r="J48" t="s">
        <v>417</v>
      </c>
      <c r="M48" t="s">
        <v>42</v>
      </c>
      <c r="O48" s="2">
        <v>44</v>
      </c>
      <c r="P48" t="s">
        <v>149</v>
      </c>
      <c r="Q48" t="s">
        <v>515</v>
      </c>
      <c r="R48" t="s">
        <v>451</v>
      </c>
      <c r="S48" t="s">
        <v>465</v>
      </c>
      <c r="T48" s="2">
        <v>44</v>
      </c>
      <c r="U48">
        <v>0</v>
      </c>
      <c r="V48">
        <v>19</v>
      </c>
      <c r="W48">
        <v>0</v>
      </c>
      <c r="X48" s="3">
        <f>Tableau1118[[#This Row],[Colonne2]]-Tableau1118[[#This Row],[Colonne3]]</f>
        <v>19</v>
      </c>
      <c r="Y48" s="3" t="s">
        <v>34</v>
      </c>
      <c r="AA48" s="2">
        <v>44</v>
      </c>
      <c r="AB48" s="16"/>
      <c r="AC48" t="s">
        <v>70</v>
      </c>
      <c r="AD48" t="s">
        <v>511</v>
      </c>
      <c r="AE48" t="s">
        <v>70</v>
      </c>
      <c r="AF48" t="s">
        <v>71</v>
      </c>
      <c r="AH48" s="4"/>
      <c r="AI48" t="s">
        <v>239</v>
      </c>
      <c r="AJ48" t="s">
        <v>553</v>
      </c>
      <c r="AL48" s="4"/>
      <c r="AO48" s="4"/>
      <c r="AQ48" t="s">
        <v>479</v>
      </c>
    </row>
    <row r="49" spans="1:43" x14ac:dyDescent="0.25">
      <c r="A49" s="2">
        <v>45</v>
      </c>
      <c r="B49" t="s">
        <v>341</v>
      </c>
      <c r="C49" t="s">
        <v>215</v>
      </c>
      <c r="D49" t="s">
        <v>216</v>
      </c>
      <c r="E49" s="1">
        <v>42369</v>
      </c>
      <c r="G49" s="2">
        <v>45</v>
      </c>
      <c r="H49">
        <v>2</v>
      </c>
      <c r="I49" t="s">
        <v>67</v>
      </c>
      <c r="J49" t="s">
        <v>417</v>
      </c>
      <c r="M49" t="s">
        <v>43</v>
      </c>
      <c r="O49" s="2">
        <v>45</v>
      </c>
      <c r="P49" t="s">
        <v>352</v>
      </c>
      <c r="Q49" t="s">
        <v>441</v>
      </c>
      <c r="R49" t="s">
        <v>414</v>
      </c>
      <c r="S49" t="s">
        <v>465</v>
      </c>
      <c r="T49" s="2">
        <v>45</v>
      </c>
      <c r="U49">
        <v>0</v>
      </c>
      <c r="V49">
        <v>16</v>
      </c>
      <c r="W49">
        <v>2</v>
      </c>
      <c r="X49" s="3">
        <f>Tableau1118[[#This Row],[Colonne2]]-Tableau1118[[#This Row],[Colonne3]]</f>
        <v>14</v>
      </c>
      <c r="Y49" s="3" t="s">
        <v>34</v>
      </c>
      <c r="AA49" s="2">
        <v>45</v>
      </c>
      <c r="AB49" s="16"/>
      <c r="AC49" t="s">
        <v>70</v>
      </c>
      <c r="AD49" t="s">
        <v>511</v>
      </c>
      <c r="AE49" t="s">
        <v>70</v>
      </c>
      <c r="AF49" t="s">
        <v>70</v>
      </c>
      <c r="AG49" t="s">
        <v>35</v>
      </c>
      <c r="AH49" s="4"/>
      <c r="AI49" t="s">
        <v>236</v>
      </c>
      <c r="AJ49" t="s">
        <v>498</v>
      </c>
      <c r="AL49" s="4"/>
      <c r="AO49" s="4"/>
      <c r="AP49" t="s">
        <v>353</v>
      </c>
      <c r="AQ49" t="s">
        <v>488</v>
      </c>
    </row>
    <row r="50" spans="1:43" x14ac:dyDescent="0.25">
      <c r="A50" s="2">
        <v>46</v>
      </c>
      <c r="B50" t="s">
        <v>342</v>
      </c>
      <c r="C50" t="s">
        <v>220</v>
      </c>
      <c r="D50" t="s">
        <v>343</v>
      </c>
      <c r="E50" s="1">
        <v>43091</v>
      </c>
      <c r="G50" s="2">
        <v>46</v>
      </c>
      <c r="H50">
        <v>2</v>
      </c>
      <c r="I50" t="s">
        <v>37</v>
      </c>
      <c r="J50" t="s">
        <v>417</v>
      </c>
      <c r="L50" t="s">
        <v>55</v>
      </c>
      <c r="M50" t="s">
        <v>42</v>
      </c>
      <c r="O50" s="2">
        <v>46</v>
      </c>
      <c r="P50" t="s">
        <v>354</v>
      </c>
      <c r="Q50" t="s">
        <v>413</v>
      </c>
      <c r="S50" t="s">
        <v>465</v>
      </c>
      <c r="T50" s="2">
        <v>46</v>
      </c>
      <c r="U50">
        <v>29</v>
      </c>
      <c r="V50">
        <v>36</v>
      </c>
      <c r="W50">
        <v>0</v>
      </c>
      <c r="X50" s="3">
        <f>Tableau1118[[#This Row],[Colonne2]]-Tableau1118[[#This Row],[Colonne3]]</f>
        <v>36</v>
      </c>
      <c r="Y50" s="3" t="s">
        <v>34</v>
      </c>
      <c r="AA50" s="2">
        <v>46</v>
      </c>
      <c r="AB50" s="16"/>
      <c r="AC50" t="s">
        <v>70</v>
      </c>
      <c r="AD50" t="s">
        <v>511</v>
      </c>
      <c r="AE50" t="s">
        <v>70</v>
      </c>
      <c r="AF50" t="s">
        <v>70</v>
      </c>
      <c r="AG50" t="s">
        <v>36</v>
      </c>
      <c r="AH50" s="4"/>
      <c r="AI50" t="s">
        <v>236</v>
      </c>
      <c r="AJ50" t="s">
        <v>498</v>
      </c>
      <c r="AL50" s="4"/>
      <c r="AO50" s="4"/>
      <c r="AQ50" t="s">
        <v>479</v>
      </c>
    </row>
    <row r="51" spans="1:43" x14ac:dyDescent="0.25">
      <c r="A51" s="2">
        <v>47</v>
      </c>
      <c r="B51" t="s">
        <v>344</v>
      </c>
      <c r="C51" t="s">
        <v>228</v>
      </c>
      <c r="D51" t="s">
        <v>345</v>
      </c>
      <c r="E51" s="1">
        <v>41968</v>
      </c>
      <c r="G51" s="2">
        <v>47</v>
      </c>
      <c r="H51">
        <v>2</v>
      </c>
      <c r="I51" t="s">
        <v>67</v>
      </c>
      <c r="J51" t="s">
        <v>417</v>
      </c>
      <c r="M51" t="s">
        <v>42</v>
      </c>
      <c r="O51" s="2">
        <v>47</v>
      </c>
      <c r="P51" t="s">
        <v>318</v>
      </c>
      <c r="Q51" t="s">
        <v>542</v>
      </c>
      <c r="R51" t="s">
        <v>452</v>
      </c>
      <c r="S51" t="s">
        <v>465</v>
      </c>
      <c r="T51" s="2">
        <v>47</v>
      </c>
      <c r="U51">
        <v>0</v>
      </c>
      <c r="V51">
        <v>0</v>
      </c>
      <c r="W51">
        <v>0</v>
      </c>
      <c r="X51" s="3">
        <f>Tableau1118[[#This Row],[Colonne2]]-Tableau1118[[#This Row],[Colonne3]]</f>
        <v>0</v>
      </c>
      <c r="Y51" s="3" t="s">
        <v>35</v>
      </c>
      <c r="AA51" s="2">
        <v>47</v>
      </c>
      <c r="AB51" s="16"/>
      <c r="AC51" t="s">
        <v>70</v>
      </c>
      <c r="AD51" t="s">
        <v>511</v>
      </c>
      <c r="AE51" t="s">
        <v>70</v>
      </c>
      <c r="AF51" t="s">
        <v>70</v>
      </c>
      <c r="AG51" t="s">
        <v>326</v>
      </c>
      <c r="AH51" s="4"/>
      <c r="AI51" t="s">
        <v>236</v>
      </c>
      <c r="AJ51" t="s">
        <v>498</v>
      </c>
      <c r="AL51" s="4"/>
      <c r="AO51" s="4"/>
      <c r="AP51" t="s">
        <v>495</v>
      </c>
      <c r="AQ51" t="s">
        <v>493</v>
      </c>
    </row>
    <row r="52" spans="1:43" x14ac:dyDescent="0.25">
      <c r="A52" s="2">
        <v>48</v>
      </c>
      <c r="B52" t="s">
        <v>346</v>
      </c>
      <c r="C52" t="s">
        <v>347</v>
      </c>
      <c r="D52" t="s">
        <v>348</v>
      </c>
      <c r="E52" s="1">
        <v>41107</v>
      </c>
      <c r="G52" s="2">
        <v>48</v>
      </c>
      <c r="H52">
        <v>2</v>
      </c>
      <c r="I52" t="s">
        <v>67</v>
      </c>
      <c r="J52" t="s">
        <v>417</v>
      </c>
      <c r="M52" t="s">
        <v>42</v>
      </c>
      <c r="O52" s="2">
        <v>48</v>
      </c>
      <c r="P52" t="s">
        <v>355</v>
      </c>
      <c r="Q52" t="s">
        <v>433</v>
      </c>
      <c r="R52" t="s">
        <v>412</v>
      </c>
      <c r="S52" t="s">
        <v>465</v>
      </c>
      <c r="T52" s="2">
        <v>48</v>
      </c>
      <c r="U52">
        <v>0</v>
      </c>
      <c r="V52">
        <v>0</v>
      </c>
      <c r="W52">
        <v>0</v>
      </c>
      <c r="X52" s="3">
        <f>Tableau1118[[#This Row],[Colonne2]]-Tableau1118[[#This Row],[Colonne3]]</f>
        <v>0</v>
      </c>
      <c r="Y52" s="3" t="s">
        <v>34</v>
      </c>
      <c r="AA52" s="2">
        <v>48</v>
      </c>
      <c r="AB52" s="16"/>
      <c r="AC52" t="s">
        <v>70</v>
      </c>
      <c r="AD52" t="s">
        <v>511</v>
      </c>
      <c r="AE52" t="s">
        <v>70</v>
      </c>
      <c r="AF52" t="s">
        <v>71</v>
      </c>
      <c r="AH52" s="4"/>
      <c r="AI52" t="s">
        <v>236</v>
      </c>
      <c r="AJ52" t="s">
        <v>498</v>
      </c>
      <c r="AL52" s="4"/>
      <c r="AO52" s="4"/>
      <c r="AQ52" t="s">
        <v>479</v>
      </c>
    </row>
    <row r="53" spans="1:43" x14ac:dyDescent="0.25">
      <c r="A53" s="2">
        <v>49</v>
      </c>
      <c r="B53" t="s">
        <v>358</v>
      </c>
      <c r="C53" t="s">
        <v>215</v>
      </c>
      <c r="D53" t="s">
        <v>216</v>
      </c>
      <c r="E53" s="1">
        <v>41231</v>
      </c>
      <c r="G53" s="2">
        <v>49</v>
      </c>
      <c r="H53">
        <v>2</v>
      </c>
      <c r="I53" t="s">
        <v>67</v>
      </c>
      <c r="J53" t="s">
        <v>417</v>
      </c>
      <c r="M53" t="s">
        <v>42</v>
      </c>
      <c r="O53" s="2">
        <v>49</v>
      </c>
      <c r="P53" t="s">
        <v>440</v>
      </c>
      <c r="Q53" t="s">
        <v>411</v>
      </c>
      <c r="R53" t="s">
        <v>412</v>
      </c>
      <c r="S53" t="s">
        <v>465</v>
      </c>
      <c r="T53" s="2">
        <v>49</v>
      </c>
      <c r="U53">
        <v>0</v>
      </c>
      <c r="X53" s="3">
        <f>Tableau1118[[#This Row],[Colonne2]]-Tableau1118[[#This Row],[Colonne3]]</f>
        <v>0</v>
      </c>
      <c r="Y53" s="3" t="s">
        <v>34</v>
      </c>
      <c r="AA53" s="2">
        <v>49</v>
      </c>
      <c r="AB53" s="16"/>
      <c r="AC53" t="s">
        <v>70</v>
      </c>
      <c r="AD53" t="s">
        <v>511</v>
      </c>
      <c r="AE53" t="s">
        <v>70</v>
      </c>
      <c r="AF53" t="s">
        <v>70</v>
      </c>
      <c r="AG53" t="s">
        <v>326</v>
      </c>
      <c r="AH53" s="4"/>
      <c r="AI53" t="s">
        <v>236</v>
      </c>
      <c r="AJ53" t="s">
        <v>498</v>
      </c>
      <c r="AL53" s="4"/>
      <c r="AO53" s="4"/>
      <c r="AQ53" t="s">
        <v>480</v>
      </c>
    </row>
    <row r="54" spans="1:43" x14ac:dyDescent="0.25">
      <c r="A54" s="2">
        <v>50</v>
      </c>
      <c r="B54" t="s">
        <v>368</v>
      </c>
      <c r="C54" t="s">
        <v>167</v>
      </c>
      <c r="D54" t="s">
        <v>369</v>
      </c>
      <c r="E54" s="1">
        <v>38463</v>
      </c>
      <c r="G54" s="2">
        <v>50</v>
      </c>
      <c r="H54">
        <v>3</v>
      </c>
      <c r="I54" t="s">
        <v>66</v>
      </c>
      <c r="J54" t="s">
        <v>417</v>
      </c>
      <c r="K54">
        <v>3</v>
      </c>
      <c r="O54" s="2">
        <v>50</v>
      </c>
      <c r="P54" t="s">
        <v>149</v>
      </c>
      <c r="Q54" t="s">
        <v>370</v>
      </c>
      <c r="R54" t="s">
        <v>371</v>
      </c>
      <c r="S54" t="s">
        <v>465</v>
      </c>
      <c r="T54" s="2">
        <v>50</v>
      </c>
      <c r="X54" s="3">
        <f>Tableau1118[[#This Row],[Colonne2]]-Tableau1118[[#This Row],[Colonne3]]</f>
        <v>0</v>
      </c>
      <c r="Y54" s="3" t="s">
        <v>35</v>
      </c>
      <c r="Z54" s="33"/>
      <c r="AA54" s="2">
        <v>50</v>
      </c>
      <c r="AB54" s="16">
        <v>2004</v>
      </c>
      <c r="AC54" t="s">
        <v>70</v>
      </c>
      <c r="AD54" t="s">
        <v>388</v>
      </c>
      <c r="AE54" t="s">
        <v>71</v>
      </c>
      <c r="AF54" t="s">
        <v>70</v>
      </c>
      <c r="AG54" t="s">
        <v>35</v>
      </c>
      <c r="AH54" s="4"/>
      <c r="AI54" t="s">
        <v>360</v>
      </c>
      <c r="AJ54" t="s">
        <v>477</v>
      </c>
      <c r="AL54" s="4"/>
      <c r="AM54" t="s">
        <v>70</v>
      </c>
      <c r="AN54" t="s">
        <v>460</v>
      </c>
      <c r="AO54" s="4"/>
      <c r="AQ54" t="s">
        <v>480</v>
      </c>
    </row>
    <row r="55" spans="1:43" x14ac:dyDescent="0.25">
      <c r="A55" s="2">
        <v>51</v>
      </c>
      <c r="G55" s="2">
        <v>51</v>
      </c>
      <c r="O55" s="2">
        <v>51</v>
      </c>
      <c r="T55" s="2">
        <v>51</v>
      </c>
      <c r="X55" s="3">
        <f>Tableau1118[[#This Row],[Colonne2]]-Tableau1118[[#This Row],[Colonne3]]</f>
        <v>0</v>
      </c>
      <c r="Y55" s="3"/>
      <c r="Z55" s="32"/>
      <c r="AA55" s="2">
        <v>51</v>
      </c>
      <c r="AB55" s="16"/>
      <c r="AH55" s="4"/>
      <c r="AL55" s="4"/>
      <c r="AO55" s="4"/>
    </row>
    <row r="56" spans="1:43" x14ac:dyDescent="0.25">
      <c r="A56" s="2">
        <v>52</v>
      </c>
      <c r="G56" s="2">
        <v>52</v>
      </c>
      <c r="O56" s="2">
        <v>52</v>
      </c>
      <c r="T56" s="2">
        <v>52</v>
      </c>
      <c r="X56" s="3">
        <f>Tableau1118[[#This Row],[Colonne2]]-Tableau1118[[#This Row],[Colonne3]]</f>
        <v>0</v>
      </c>
      <c r="Y56" s="3"/>
      <c r="Z56" s="32"/>
      <c r="AA56" s="2">
        <v>52</v>
      </c>
      <c r="AB56" s="16"/>
      <c r="AH56" s="4"/>
      <c r="AL56" s="4"/>
      <c r="AO56" s="4"/>
    </row>
    <row r="57" spans="1:43" x14ac:dyDescent="0.25">
      <c r="A57" s="2">
        <v>53</v>
      </c>
      <c r="G57" s="2">
        <v>53</v>
      </c>
      <c r="O57" s="2">
        <v>53</v>
      </c>
      <c r="T57" s="2">
        <v>53</v>
      </c>
      <c r="X57" s="3">
        <f>Tableau1118[[#This Row],[Colonne2]]-Tableau1118[[#This Row],[Colonne3]]</f>
        <v>0</v>
      </c>
      <c r="Y57" s="3"/>
      <c r="Z57" s="32"/>
      <c r="AA57" s="2">
        <v>53</v>
      </c>
      <c r="AB57" s="16"/>
      <c r="AH57" s="4"/>
      <c r="AL57" s="4"/>
      <c r="AO57" s="4"/>
    </row>
    <row r="58" spans="1:43" x14ac:dyDescent="0.25">
      <c r="A58" s="2">
        <v>54</v>
      </c>
      <c r="G58" s="2">
        <v>54</v>
      </c>
      <c r="O58" s="2">
        <v>54</v>
      </c>
      <c r="T58" s="2">
        <v>54</v>
      </c>
      <c r="X58" s="3">
        <f>Tableau1118[[#This Row],[Colonne2]]-Tableau1118[[#This Row],[Colonne3]]</f>
        <v>0</v>
      </c>
      <c r="Y58" s="3"/>
      <c r="Z58" s="32"/>
      <c r="AA58" s="2">
        <v>54</v>
      </c>
      <c r="AB58" s="16"/>
      <c r="AH58" s="4"/>
      <c r="AL58" s="4"/>
      <c r="AO58" s="4"/>
    </row>
    <row r="59" spans="1:43" x14ac:dyDescent="0.25">
      <c r="A59" s="2">
        <v>55</v>
      </c>
      <c r="G59" s="2">
        <v>55</v>
      </c>
      <c r="O59" s="2">
        <v>55</v>
      </c>
      <c r="T59" s="2">
        <v>55</v>
      </c>
      <c r="X59" s="3">
        <f>Tableau1118[[#This Row],[Colonne2]]-Tableau1118[[#This Row],[Colonne3]]</f>
        <v>0</v>
      </c>
      <c r="Y59" s="3"/>
      <c r="Z59" s="32"/>
      <c r="AA59" s="2">
        <v>55</v>
      </c>
      <c r="AB59" s="16"/>
      <c r="AH59" s="4"/>
      <c r="AL59" s="4"/>
      <c r="AO59" s="4"/>
    </row>
    <row r="60" spans="1:43" ht="15.75" thickBot="1" x14ac:dyDescent="0.3">
      <c r="A60" s="2">
        <v>56</v>
      </c>
      <c r="G60" s="2">
        <v>56</v>
      </c>
      <c r="O60" s="2">
        <v>56</v>
      </c>
      <c r="T60" s="2">
        <v>56</v>
      </c>
      <c r="X60" s="3">
        <f>Tableau1118[[#This Row],[Colonne2]]-Tableau1118[[#This Row],[Colonne3]]</f>
        <v>0</v>
      </c>
      <c r="Y60" s="3"/>
      <c r="Z60" s="32"/>
    </row>
    <row r="61" spans="1:43" ht="15.75" thickBot="1" x14ac:dyDescent="0.3">
      <c r="Z61" s="59" t="s">
        <v>119</v>
      </c>
      <c r="AA61" s="60"/>
      <c r="AB61" s="61"/>
      <c r="AC61" s="62"/>
    </row>
    <row r="62" spans="1:43" ht="15.75" thickBot="1" x14ac:dyDescent="0.3">
      <c r="G62" s="59" t="s">
        <v>119</v>
      </c>
      <c r="H62" s="60"/>
      <c r="I62" s="61"/>
      <c r="J62" s="62"/>
      <c r="S62" s="30" t="s">
        <v>119</v>
      </c>
      <c r="T62" s="31"/>
      <c r="Z62" s="21" t="s">
        <v>470</v>
      </c>
      <c r="AA62" s="22">
        <f>COUNTIF(AC5:AC59,"OUI")</f>
        <v>32</v>
      </c>
      <c r="AB62" s="45" t="s">
        <v>327</v>
      </c>
      <c r="AC62" s="28">
        <f>COUNTIF(AF5:AF59,"OUI")</f>
        <v>18</v>
      </c>
    </row>
    <row r="63" spans="1:43" ht="15.75" thickBot="1" x14ac:dyDescent="0.3">
      <c r="G63" s="27" t="s">
        <v>467</v>
      </c>
      <c r="H63" s="28">
        <f>COUNTIF(H5:H60,1)</f>
        <v>2</v>
      </c>
      <c r="I63" s="45" t="s">
        <v>417</v>
      </c>
      <c r="J63" s="28">
        <f>COUNTIF(J5:J60,"Structure Béton Armé/Maçonnerie")</f>
        <v>42</v>
      </c>
      <c r="S63" s="21" t="s">
        <v>124</v>
      </c>
      <c r="T63" s="22">
        <f>SUM(U5:U60)</f>
        <v>423</v>
      </c>
      <c r="Z63" s="23" t="s">
        <v>471</v>
      </c>
      <c r="AA63" s="24">
        <f>COUNTIF(AC5:AC59,"NON")</f>
        <v>16</v>
      </c>
      <c r="AB63" s="47" t="s">
        <v>328</v>
      </c>
      <c r="AC63" s="20">
        <f>COUNTIF(AF5:AF59,"NON")</f>
        <v>16</v>
      </c>
    </row>
    <row r="64" spans="1:43" x14ac:dyDescent="0.25">
      <c r="G64" s="17" t="s">
        <v>468</v>
      </c>
      <c r="H64" s="18">
        <f>COUNTIF(H5:H60,2)</f>
        <v>22</v>
      </c>
      <c r="I64" s="46" t="s">
        <v>159</v>
      </c>
      <c r="J64" s="18">
        <f>COUNTIF(J5:J60,"Structure Mixte (Métallique + Béton)")</f>
        <v>2</v>
      </c>
      <c r="S64" s="23" t="s">
        <v>6</v>
      </c>
      <c r="T64" s="24">
        <f>SUM(W5:W60)</f>
        <v>186</v>
      </c>
      <c r="Z64" s="23"/>
      <c r="AA64" s="24"/>
      <c r="AB64" s="21" t="s">
        <v>329</v>
      </c>
      <c r="AC64" s="22">
        <f>COUNTIF(AG5:AG59,"Fort")</f>
        <v>11</v>
      </c>
    </row>
    <row r="65" spans="7:29" x14ac:dyDescent="0.25">
      <c r="G65" s="17" t="s">
        <v>469</v>
      </c>
      <c r="H65" s="18">
        <f>COUNTIF(H5:H60,3)</f>
        <v>26</v>
      </c>
      <c r="I65" s="46" t="s">
        <v>157</v>
      </c>
      <c r="J65" s="18">
        <f>COUNTIF(J5:J60,"Structure Métallique avec mur rideau")</f>
        <v>3</v>
      </c>
      <c r="S65" s="23" t="s">
        <v>7</v>
      </c>
      <c r="T65" s="24">
        <f>SUM(X5:X60)</f>
        <v>1012</v>
      </c>
      <c r="Z65" s="23"/>
      <c r="AA65" s="24"/>
      <c r="AB65" s="23" t="s">
        <v>331</v>
      </c>
      <c r="AC65" s="24">
        <f>COUNTIF(AG5:AG59,"Modéré")</f>
        <v>5</v>
      </c>
    </row>
    <row r="66" spans="7:29" ht="15.75" thickBot="1" x14ac:dyDescent="0.3">
      <c r="G66" s="19"/>
      <c r="H66" s="20"/>
      <c r="I66" s="46" t="s">
        <v>160</v>
      </c>
      <c r="J66" s="18">
        <f>COUNTIF(J5:J60,"Structure Métallique")</f>
        <v>1</v>
      </c>
      <c r="S66" s="23"/>
      <c r="T66" s="24"/>
      <c r="Z66" s="25"/>
      <c r="AA66" s="26"/>
      <c r="AB66" s="25" t="s">
        <v>330</v>
      </c>
      <c r="AC66" s="26">
        <f>COUNTIF(AG4:AG58,"Faible")</f>
        <v>2</v>
      </c>
    </row>
    <row r="67" spans="7:29" ht="15.75" thickBot="1" x14ac:dyDescent="0.3">
      <c r="G67" s="23" t="s">
        <v>67</v>
      </c>
      <c r="H67" s="24">
        <f>COUNTIF(I5:I60,"IGH")</f>
        <v>31</v>
      </c>
      <c r="I67" s="19" t="s">
        <v>158</v>
      </c>
      <c r="J67" s="20">
        <f>COUNTIF(J5:J60,"Structure Bois")</f>
        <v>2</v>
      </c>
      <c r="S67" s="25" t="s">
        <v>125</v>
      </c>
      <c r="T67" s="26">
        <f>SUM(T63:T65)</f>
        <v>1621</v>
      </c>
      <c r="Z67" s="27" t="s">
        <v>126</v>
      </c>
      <c r="AA67" s="28">
        <f>COUNTIF(AE5:AE59,"OUI")</f>
        <v>23</v>
      </c>
      <c r="AB67" s="32"/>
      <c r="AC67" s="32"/>
    </row>
    <row r="68" spans="7:29" ht="15.75" thickBot="1" x14ac:dyDescent="0.3">
      <c r="G68" s="23" t="s">
        <v>66</v>
      </c>
      <c r="H68" s="24">
        <f>COUNTIF(I5:I60,"Habitat")</f>
        <v>15</v>
      </c>
      <c r="I68" s="21" t="s">
        <v>253</v>
      </c>
      <c r="J68" s="22">
        <f>COUNTIF(M5:M60,"GHA")</f>
        <v>16</v>
      </c>
      <c r="Z68" s="19" t="s">
        <v>127</v>
      </c>
      <c r="AA68" s="20">
        <f>COUNTIF(AE5:AE59,"NON")</f>
        <v>25</v>
      </c>
    </row>
    <row r="69" spans="7:29" x14ac:dyDescent="0.25">
      <c r="G69" s="23" t="s">
        <v>37</v>
      </c>
      <c r="H69" s="24">
        <f>COUNTIF(I5:I60,"ERP")</f>
        <v>3</v>
      </c>
      <c r="I69" s="23" t="s">
        <v>254</v>
      </c>
      <c r="J69" s="24">
        <f>COUNTIF(M5:M60,"GHO")</f>
        <v>8</v>
      </c>
      <c r="Z69" s="21" t="s">
        <v>422</v>
      </c>
      <c r="AA69" s="22">
        <f>COUNTIF(AD5:AD59,"Isolant sous finition Bardage ACM")</f>
        <v>7</v>
      </c>
    </row>
    <row r="70" spans="7:29" ht="15.75" thickBot="1" x14ac:dyDescent="0.3">
      <c r="G70" s="25" t="s">
        <v>68</v>
      </c>
      <c r="H70" s="26">
        <f>COUNTIF(I5:I60,"ERT")</f>
        <v>1</v>
      </c>
      <c r="I70" s="23" t="s">
        <v>255</v>
      </c>
      <c r="J70" s="24">
        <f>COUNTIF(M5:M60,"GHW 1")</f>
        <v>2</v>
      </c>
      <c r="Z70" s="23" t="s">
        <v>426</v>
      </c>
      <c r="AA70" s="24">
        <f>COUNTIF(AD5:AD59,"Isolant sous finition Bardage Plastique/PVC")</f>
        <v>2</v>
      </c>
    </row>
    <row r="71" spans="7:29" x14ac:dyDescent="0.25">
      <c r="G71" s="23"/>
      <c r="H71" s="24"/>
      <c r="I71" s="23" t="s">
        <v>256</v>
      </c>
      <c r="J71" s="24">
        <f>COUNTIF(M5:M60,"GHW 2")</f>
        <v>6</v>
      </c>
      <c r="Z71" s="23" t="s">
        <v>423</v>
      </c>
      <c r="AA71" s="24">
        <f>COUNTIF(AD5:AD59,"Isolant sous finition Bardage Bois")</f>
        <v>0</v>
      </c>
    </row>
    <row r="72" spans="7:29" x14ac:dyDescent="0.25">
      <c r="G72" s="23"/>
      <c r="H72" s="24"/>
      <c r="I72" s="23"/>
      <c r="J72" s="24"/>
      <c r="Z72" s="23" t="s">
        <v>424</v>
      </c>
      <c r="AA72" s="24">
        <f>COUNTIF(AD5:AD59,"ETICS (isolant sous finition enduit)")</f>
        <v>10</v>
      </c>
    </row>
    <row r="73" spans="7:29" ht="15.75" thickBot="1" x14ac:dyDescent="0.3">
      <c r="G73" s="23"/>
      <c r="H73" s="24"/>
      <c r="I73" s="23"/>
      <c r="J73" s="24"/>
      <c r="Z73" s="23" t="s">
        <v>321</v>
      </c>
      <c r="AA73" s="24">
        <f>COUNTIF(AD5:AD59,"ISP")</f>
        <v>1</v>
      </c>
    </row>
    <row r="74" spans="7:29" ht="15.75" thickBot="1" x14ac:dyDescent="0.3">
      <c r="G74" s="27" t="s">
        <v>120</v>
      </c>
      <c r="H74" s="28">
        <f>COUNTIF(K5:K60,1)</f>
        <v>0</v>
      </c>
      <c r="I74" s="25"/>
      <c r="J74" s="26"/>
      <c r="Z74" s="23" t="s">
        <v>511</v>
      </c>
      <c r="AA74" s="24">
        <f>COUNTIF(AD5:AD59,"MCC / ACM")</f>
        <v>11</v>
      </c>
    </row>
    <row r="75" spans="7:29" x14ac:dyDescent="0.25">
      <c r="G75" s="17" t="s">
        <v>121</v>
      </c>
      <c r="H75" s="18">
        <f>COUNTIF(K5:K60,2)</f>
        <v>0</v>
      </c>
      <c r="Z75" s="23" t="s">
        <v>425</v>
      </c>
      <c r="AA75" s="24">
        <f>COUNTIF(AD5:AD59,"CW/BNC")</f>
        <v>10</v>
      </c>
    </row>
    <row r="76" spans="7:29" x14ac:dyDescent="0.25">
      <c r="G76" s="17" t="s">
        <v>122</v>
      </c>
      <c r="H76" s="18">
        <f>COUNTIF(K5:K60,3)</f>
        <v>8</v>
      </c>
      <c r="Z76" s="23" t="s">
        <v>517</v>
      </c>
      <c r="AA76" s="24">
        <f>COUNTIF(AD5:AD59,"Elements décoratifs combustibles")</f>
        <v>5</v>
      </c>
    </row>
    <row r="77" spans="7:29" ht="15.75" thickBot="1" x14ac:dyDescent="0.3">
      <c r="G77" s="19" t="s">
        <v>123</v>
      </c>
      <c r="H77" s="20">
        <f>COUNTIF(K5:K60,4)</f>
        <v>8</v>
      </c>
      <c r="Z77" s="25" t="s">
        <v>322</v>
      </c>
      <c r="AA77" s="26">
        <f>COUNTIF(AD5:AD59,"RSC")</f>
        <v>1</v>
      </c>
    </row>
  </sheetData>
  <mergeCells count="7">
    <mergeCell ref="G62:J62"/>
    <mergeCell ref="Z61:AC61"/>
    <mergeCell ref="A1:E1"/>
    <mergeCell ref="G1:N1"/>
    <mergeCell ref="O1:S1"/>
    <mergeCell ref="T1:Y1"/>
    <mergeCell ref="AA1:AQ1"/>
  </mergeCells>
  <phoneticPr fontId="2" type="noConversion"/>
  <conditionalFormatting sqref="AD5:AD59">
    <cfRule type="iconSet" priority="74">
      <iconSet iconSet="3Symbols2">
        <cfvo type="percent" val="0"/>
        <cfvo type="percent" val="33"/>
        <cfvo type="percent" val="67"/>
      </iconSet>
    </cfRule>
  </conditionalFormatting>
  <conditionalFormatting sqref="AD5:AG59">
    <cfRule type="iconSet" priority="75">
      <iconSet iconSet="3Symbols2">
        <cfvo type="percent" val="0"/>
        <cfvo type="percent" val="33"/>
        <cfvo type="percent" val="67"/>
      </iconSet>
    </cfRule>
  </conditionalFormatting>
  <dataValidations count="1">
    <dataValidation type="date" allowBlank="1" showInputMessage="1" showErrorMessage="1" sqref="E5">
      <formula1>36526</formula1>
      <formula2>54789</formula2>
    </dataValidation>
  </dataValidations>
  <pageMargins left="0.7" right="0.7" top="0.75" bottom="0.75" header="0.3" footer="0.3"/>
  <pageSetup paperSize="9" orientation="portrait" r:id="rId1"/>
  <drawing r:id="rId2"/>
  <legacyDrawing r:id="rId3"/>
  <tableParts count="5">
    <tablePart r:id="rId4"/>
    <tablePart r:id="rId5"/>
    <tablePart r:id="rId6"/>
    <tablePart r:id="rId7"/>
    <tablePart r:id="rId8"/>
  </tableParts>
  <extLst>
    <ext xmlns:x14="http://schemas.microsoft.com/office/spreadsheetml/2009/9/main" uri="{CCE6A557-97BC-4b89-ADB6-D9C93CAAB3DF}">
      <x14:dataValidations xmlns:xm="http://schemas.microsoft.com/office/excel/2006/main" count="15">
        <x14:dataValidation type="list" allowBlank="1" showInputMessage="1" showErrorMessage="1">
          <x14:formula1>
            <xm:f>Listes!$M$2:$M$25</xm:f>
          </x14:formula1>
          <xm:sqref>L5</xm:sqref>
        </x14:dataValidation>
        <x14:dataValidation type="list" allowBlank="1" showInputMessage="1" showErrorMessage="1">
          <x14:formula1>
            <xm:f>Listes!$Y$2:$Y$3</xm:f>
          </x14:formula1>
          <xm:sqref>AM5:AM59</xm:sqref>
        </x14:dataValidation>
        <x14:dataValidation type="list" allowBlank="1" showInputMessage="1" showErrorMessage="1">
          <x14:formula1>
            <xm:f>Listes!$V$6:$V$7</xm:f>
          </x14:formula1>
          <xm:sqref>AC5:AC59</xm:sqref>
        </x14:dataValidation>
        <x14:dataValidation type="list" allowBlank="1" showInputMessage="1" showErrorMessage="1">
          <x14:formula1>
            <xm:f>Listes!$G$8:$G$16</xm:f>
          </x14:formula1>
          <xm:sqref>AD5:AD59</xm:sqref>
        </x14:dataValidation>
        <x14:dataValidation type="list" allowBlank="1" showInputMessage="1" showErrorMessage="1">
          <x14:formula1>
            <xm:f>Listes!$T$6:$T$7</xm:f>
          </x14:formula1>
          <xm:sqref>AE5:AE59</xm:sqref>
        </x14:dataValidation>
        <x14:dataValidation type="list" allowBlank="1" showInputMessage="1" showErrorMessage="1">
          <x14:formula1>
            <xm:f>Listes!$T$12:$T$13</xm:f>
          </x14:formula1>
          <xm:sqref>AF5:AF59</xm:sqref>
        </x14:dataValidation>
        <x14:dataValidation type="list" allowBlank="1" showInputMessage="1" showErrorMessage="1">
          <x14:formula1>
            <xm:f>Listes!$Y$6:$Y$8</xm:f>
          </x14:formula1>
          <xm:sqref>AG5:AG59</xm:sqref>
        </x14:dataValidation>
        <x14:dataValidation type="list" allowBlank="1" showInputMessage="1" showErrorMessage="1">
          <x14:formula1>
            <xm:f>Listes!$G$2:$G$5</xm:f>
          </x14:formula1>
          <xm:sqref>I5:I60</xm:sqref>
        </x14:dataValidation>
        <x14:dataValidation type="list" allowBlank="1" showInputMessage="1" showErrorMessage="1">
          <x14:formula1>
            <xm:f>Listes!$J$2:$J$5</xm:f>
          </x14:formula1>
          <xm:sqref>K5:K60</xm:sqref>
        </x14:dataValidation>
        <x14:dataValidation type="list" allowBlank="1" showInputMessage="1" showErrorMessage="1">
          <x14:formula1>
            <xm:f>Listes!$M$2:$M$19</xm:f>
          </x14:formula1>
          <xm:sqref>L6:L60</xm:sqref>
        </x14:dataValidation>
        <x14:dataValidation type="list" allowBlank="1" showInputMessage="1" showErrorMessage="1">
          <x14:formula1>
            <xm:f>Listes!$P$2:$P$13</xm:f>
          </x14:formula1>
          <xm:sqref>M5:M60</xm:sqref>
        </x14:dataValidation>
        <x14:dataValidation type="list" allowBlank="1" showInputMessage="1" showErrorMessage="1">
          <x14:formula1>
            <xm:f>Listes!$E$8:$E$13</xm:f>
          </x14:formula1>
          <xm:sqref>J5:J60</xm:sqref>
        </x14:dataValidation>
        <x14:dataValidation type="list" allowBlank="1" showInputMessage="1" showErrorMessage="1">
          <x14:formula1>
            <xm:f>Listes!$A$2:$A$4</xm:f>
          </x14:formula1>
          <xm:sqref>Y5:Y60</xm:sqref>
        </x14:dataValidation>
        <x14:dataValidation type="list" allowBlank="1" showInputMessage="1" showErrorMessage="1">
          <x14:formula1>
            <xm:f>Listes!$D$2:$D$4</xm:f>
          </x14:formula1>
          <xm:sqref>H5:H60</xm:sqref>
        </x14:dataValidation>
        <x14:dataValidation type="list" allowBlank="1" showInputMessage="1" showErrorMessage="1">
          <x14:formula1>
            <xm:f>Listes!$T$2:$T$3</xm:f>
          </x14:formula1>
          <xm:sqref>S5:S60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5"/>
  <sheetViews>
    <sheetView topLeftCell="O1" zoomScaleNormal="100" workbookViewId="0">
      <selection activeCell="U3" sqref="U3"/>
    </sheetView>
  </sheetViews>
  <sheetFormatPr baseColWidth="10" defaultRowHeight="15" x14ac:dyDescent="0.25"/>
  <cols>
    <col min="2" max="2" width="70.28515625" customWidth="1"/>
    <col min="5" max="5" width="75.28515625" customWidth="1"/>
    <col min="6" max="6" width="26.28515625" customWidth="1"/>
    <col min="7" max="7" width="14.42578125" customWidth="1"/>
    <col min="8" max="8" width="74.140625" customWidth="1"/>
    <col min="9" max="9" width="23.42578125" customWidth="1"/>
    <col min="10" max="10" width="15.5703125" customWidth="1"/>
    <col min="11" max="11" width="21.28515625" customWidth="1"/>
    <col min="14" max="14" width="40.7109375" customWidth="1"/>
    <col min="17" max="17" width="28.7109375" customWidth="1"/>
    <col min="20" max="20" width="21.140625" customWidth="1"/>
    <col min="21" max="21" width="58.42578125" customWidth="1"/>
    <col min="25" max="25" width="24.140625" customWidth="1"/>
  </cols>
  <sheetData>
    <row r="1" spans="1:25" ht="15.75" thickBot="1" x14ac:dyDescent="0.3">
      <c r="A1" s="8" t="s">
        <v>33</v>
      </c>
      <c r="B1" s="8" t="s">
        <v>73</v>
      </c>
      <c r="D1" s="9" t="s">
        <v>398</v>
      </c>
      <c r="E1" s="9" t="s">
        <v>73</v>
      </c>
      <c r="G1" s="9" t="s">
        <v>38</v>
      </c>
      <c r="H1" s="9" t="s">
        <v>165</v>
      </c>
      <c r="J1" s="9" t="s">
        <v>39</v>
      </c>
      <c r="K1" s="9" t="s">
        <v>73</v>
      </c>
      <c r="M1" s="9" t="s">
        <v>40</v>
      </c>
      <c r="N1" s="9" t="s">
        <v>73</v>
      </c>
      <c r="P1" s="9" t="s">
        <v>41</v>
      </c>
      <c r="Q1" s="9" t="s">
        <v>73</v>
      </c>
      <c r="T1" s="40" t="s">
        <v>464</v>
      </c>
      <c r="U1" s="49" t="s">
        <v>73</v>
      </c>
      <c r="V1" s="32"/>
      <c r="Y1" s="9" t="s">
        <v>72</v>
      </c>
    </row>
    <row r="2" spans="1:25" x14ac:dyDescent="0.25">
      <c r="A2" s="6" t="s">
        <v>34</v>
      </c>
      <c r="B2" s="10" t="s">
        <v>395</v>
      </c>
      <c r="D2" s="6">
        <v>1</v>
      </c>
      <c r="E2" s="10" t="s">
        <v>492</v>
      </c>
      <c r="G2" s="6" t="s">
        <v>66</v>
      </c>
      <c r="H2" s="10" t="s">
        <v>162</v>
      </c>
      <c r="J2" s="6">
        <v>1</v>
      </c>
      <c r="K2" s="10" t="s">
        <v>110</v>
      </c>
      <c r="M2" s="6" t="s">
        <v>52</v>
      </c>
      <c r="N2" s="10" t="s">
        <v>84</v>
      </c>
      <c r="P2" s="6" t="s">
        <v>42</v>
      </c>
      <c r="Q2" s="10" t="s">
        <v>74</v>
      </c>
      <c r="T2" s="10" t="s">
        <v>465</v>
      </c>
      <c r="U2" s="11" t="s">
        <v>518</v>
      </c>
      <c r="V2" s="32"/>
      <c r="Y2" s="6" t="s">
        <v>70</v>
      </c>
    </row>
    <row r="3" spans="1:25" ht="15.75" thickBot="1" x14ac:dyDescent="0.3">
      <c r="A3" s="6" t="s">
        <v>35</v>
      </c>
      <c r="B3" s="6" t="s">
        <v>396</v>
      </c>
      <c r="D3" s="6">
        <v>2</v>
      </c>
      <c r="E3" s="6" t="s">
        <v>394</v>
      </c>
      <c r="G3" s="6" t="s">
        <v>67</v>
      </c>
      <c r="H3" s="6" t="s">
        <v>161</v>
      </c>
      <c r="J3" s="6">
        <v>2</v>
      </c>
      <c r="K3" s="6" t="s">
        <v>111</v>
      </c>
      <c r="M3" s="6" t="s">
        <v>53</v>
      </c>
      <c r="N3" s="6" t="s">
        <v>85</v>
      </c>
      <c r="P3" s="6" t="s">
        <v>43</v>
      </c>
      <c r="Q3" s="6" t="s">
        <v>75</v>
      </c>
      <c r="T3" s="7" t="s">
        <v>466</v>
      </c>
      <c r="U3" s="7" t="s">
        <v>533</v>
      </c>
      <c r="V3" s="32"/>
      <c r="Y3" s="7" t="s">
        <v>71</v>
      </c>
    </row>
    <row r="4" spans="1:25" ht="15.75" thickBot="1" x14ac:dyDescent="0.3">
      <c r="A4" s="7" t="s">
        <v>36</v>
      </c>
      <c r="B4" s="7" t="s">
        <v>397</v>
      </c>
      <c r="D4" s="7">
        <v>3</v>
      </c>
      <c r="E4" s="7" t="s">
        <v>114</v>
      </c>
      <c r="G4" s="6" t="s">
        <v>37</v>
      </c>
      <c r="H4" s="6" t="s">
        <v>163</v>
      </c>
      <c r="J4" s="6">
        <v>3</v>
      </c>
      <c r="K4" s="6" t="s">
        <v>112</v>
      </c>
      <c r="M4" s="6" t="s">
        <v>54</v>
      </c>
      <c r="N4" s="6" t="s">
        <v>86</v>
      </c>
      <c r="P4" s="6" t="s">
        <v>44</v>
      </c>
      <c r="Q4" s="6" t="s">
        <v>76</v>
      </c>
    </row>
    <row r="5" spans="1:25" ht="15.75" thickBot="1" x14ac:dyDescent="0.3">
      <c r="G5" s="7" t="s">
        <v>68</v>
      </c>
      <c r="H5" s="7" t="s">
        <v>164</v>
      </c>
      <c r="J5" s="7">
        <v>4</v>
      </c>
      <c r="K5" s="12" t="s">
        <v>113</v>
      </c>
      <c r="M5" s="6" t="s">
        <v>55</v>
      </c>
      <c r="N5" s="11" t="s">
        <v>87</v>
      </c>
      <c r="P5" s="6" t="s">
        <v>45</v>
      </c>
      <c r="Q5" s="11" t="s">
        <v>77</v>
      </c>
      <c r="T5" s="9" t="s">
        <v>115</v>
      </c>
      <c r="V5" s="9" t="s">
        <v>117</v>
      </c>
      <c r="Y5" s="40" t="s">
        <v>325</v>
      </c>
    </row>
    <row r="6" spans="1:25" ht="15.75" thickBot="1" x14ac:dyDescent="0.3">
      <c r="M6" s="6" t="s">
        <v>56</v>
      </c>
      <c r="N6" s="11" t="s">
        <v>88</v>
      </c>
      <c r="P6" s="6" t="s">
        <v>46</v>
      </c>
      <c r="Q6" s="11" t="s">
        <v>78</v>
      </c>
      <c r="T6" s="10" t="s">
        <v>70</v>
      </c>
      <c r="V6" s="10" t="s">
        <v>70</v>
      </c>
      <c r="Y6" s="10" t="s">
        <v>326</v>
      </c>
    </row>
    <row r="7" spans="1:25" ht="15.75" thickBot="1" x14ac:dyDescent="0.3">
      <c r="E7" s="44" t="s">
        <v>155</v>
      </c>
      <c r="G7" s="41" t="s">
        <v>531</v>
      </c>
      <c r="H7" s="42" t="s">
        <v>73</v>
      </c>
      <c r="M7" s="6" t="s">
        <v>57</v>
      </c>
      <c r="N7" s="11" t="s">
        <v>89</v>
      </c>
      <c r="P7" s="6" t="s">
        <v>47</v>
      </c>
      <c r="Q7" s="11" t="s">
        <v>79</v>
      </c>
      <c r="T7" s="7" t="s">
        <v>71</v>
      </c>
      <c r="V7" s="7" t="s">
        <v>71</v>
      </c>
      <c r="Y7" s="6" t="s">
        <v>35</v>
      </c>
    </row>
    <row r="8" spans="1:25" ht="15.75" thickBot="1" x14ac:dyDescent="0.3">
      <c r="E8" s="10" t="s">
        <v>417</v>
      </c>
      <c r="G8" s="34" t="s">
        <v>390</v>
      </c>
      <c r="H8" s="35" t="s">
        <v>391</v>
      </c>
      <c r="M8" s="6" t="s">
        <v>58</v>
      </c>
      <c r="N8" s="11" t="s">
        <v>90</v>
      </c>
      <c r="P8" s="6" t="s">
        <v>48</v>
      </c>
      <c r="Q8" s="11" t="s">
        <v>81</v>
      </c>
      <c r="Y8" s="7" t="s">
        <v>36</v>
      </c>
    </row>
    <row r="9" spans="1:25" x14ac:dyDescent="0.25">
      <c r="E9" s="6" t="s">
        <v>158</v>
      </c>
      <c r="G9" s="36" t="s">
        <v>401</v>
      </c>
      <c r="H9" s="37" t="s">
        <v>392</v>
      </c>
      <c r="M9" s="6"/>
      <c r="N9" s="11"/>
      <c r="P9" s="6"/>
      <c r="Q9" s="11"/>
      <c r="Y9" s="29"/>
    </row>
    <row r="10" spans="1:25" ht="15.75" thickBot="1" x14ac:dyDescent="0.3">
      <c r="E10" s="6" t="s">
        <v>418</v>
      </c>
      <c r="G10" s="36" t="s">
        <v>389</v>
      </c>
      <c r="H10" s="37" t="s">
        <v>393</v>
      </c>
      <c r="M10" s="6"/>
      <c r="N10" s="11"/>
      <c r="P10" s="6"/>
      <c r="Q10" s="11"/>
      <c r="Y10" s="29"/>
    </row>
    <row r="11" spans="1:25" ht="15.75" thickBot="1" x14ac:dyDescent="0.3">
      <c r="E11" s="6" t="s">
        <v>156</v>
      </c>
      <c r="G11" s="36" t="s">
        <v>388</v>
      </c>
      <c r="H11" s="37" t="s">
        <v>366</v>
      </c>
      <c r="M11" s="6" t="s">
        <v>59</v>
      </c>
      <c r="N11" s="11" t="s">
        <v>91</v>
      </c>
      <c r="P11" s="6" t="s">
        <v>49</v>
      </c>
      <c r="Q11" s="11" t="s">
        <v>80</v>
      </c>
      <c r="T11" s="40" t="s">
        <v>323</v>
      </c>
    </row>
    <row r="12" spans="1:25" ht="15.75" thickBot="1" x14ac:dyDescent="0.3">
      <c r="E12" s="7" t="s">
        <v>157</v>
      </c>
      <c r="G12" s="36" t="s">
        <v>321</v>
      </c>
      <c r="H12" s="37" t="s">
        <v>532</v>
      </c>
      <c r="M12" s="6" t="s">
        <v>60</v>
      </c>
      <c r="N12" s="11" t="s">
        <v>92</v>
      </c>
      <c r="P12" s="6" t="s">
        <v>50</v>
      </c>
      <c r="Q12" s="11" t="s">
        <v>82</v>
      </c>
      <c r="T12" s="10" t="s">
        <v>70</v>
      </c>
      <c r="Y12" s="29"/>
    </row>
    <row r="13" spans="1:25" ht="15.75" thickBot="1" x14ac:dyDescent="0.3">
      <c r="E13" s="29"/>
      <c r="G13" s="36" t="s">
        <v>511</v>
      </c>
      <c r="H13" s="37" t="s">
        <v>408</v>
      </c>
      <c r="M13" s="6" t="s">
        <v>61</v>
      </c>
      <c r="N13" s="11" t="s">
        <v>93</v>
      </c>
      <c r="P13" s="7" t="s">
        <v>51</v>
      </c>
      <c r="Q13" s="12" t="s">
        <v>83</v>
      </c>
      <c r="T13" s="7" t="s">
        <v>71</v>
      </c>
    </row>
    <row r="14" spans="1:25" x14ac:dyDescent="0.25">
      <c r="E14" s="29"/>
      <c r="G14" s="36" t="s">
        <v>425</v>
      </c>
      <c r="H14" s="37" t="s">
        <v>399</v>
      </c>
      <c r="M14" s="6"/>
      <c r="N14" s="11"/>
      <c r="P14" s="29"/>
      <c r="Q14" s="32"/>
      <c r="T14" s="29"/>
    </row>
    <row r="15" spans="1:25" x14ac:dyDescent="0.25">
      <c r="E15" s="29"/>
      <c r="G15" s="36" t="s">
        <v>516</v>
      </c>
      <c r="H15" s="37" t="s">
        <v>421</v>
      </c>
      <c r="M15" s="6"/>
      <c r="N15" s="11"/>
      <c r="P15" s="29"/>
      <c r="Q15" s="32"/>
      <c r="T15" s="29"/>
    </row>
    <row r="16" spans="1:25" ht="15.75" thickBot="1" x14ac:dyDescent="0.3">
      <c r="G16" s="38" t="s">
        <v>322</v>
      </c>
      <c r="H16" s="39" t="s">
        <v>510</v>
      </c>
      <c r="M16" s="6" t="s">
        <v>62</v>
      </c>
      <c r="N16" s="11" t="s">
        <v>94</v>
      </c>
    </row>
    <row r="17" spans="13:14" x14ac:dyDescent="0.25">
      <c r="M17" s="6" t="s">
        <v>63</v>
      </c>
      <c r="N17" s="11" t="s">
        <v>95</v>
      </c>
    </row>
    <row r="18" spans="13:14" x14ac:dyDescent="0.25">
      <c r="M18" s="6" t="s">
        <v>64</v>
      </c>
      <c r="N18" s="11" t="s">
        <v>96</v>
      </c>
    </row>
    <row r="19" spans="13:14" ht="15.75" thickBot="1" x14ac:dyDescent="0.3">
      <c r="M19" s="7" t="s">
        <v>65</v>
      </c>
      <c r="N19" s="11" t="s">
        <v>97</v>
      </c>
    </row>
    <row r="20" spans="13:14" x14ac:dyDescent="0.25">
      <c r="M20" s="13" t="s">
        <v>104</v>
      </c>
      <c r="N20" s="13" t="s">
        <v>98</v>
      </c>
    </row>
    <row r="21" spans="13:14" x14ac:dyDescent="0.25">
      <c r="M21" s="14" t="s">
        <v>105</v>
      </c>
      <c r="N21" s="14" t="s">
        <v>99</v>
      </c>
    </row>
    <row r="22" spans="13:14" x14ac:dyDescent="0.25">
      <c r="M22" s="14" t="s">
        <v>106</v>
      </c>
      <c r="N22" s="14" t="s">
        <v>100</v>
      </c>
    </row>
    <row r="23" spans="13:14" x14ac:dyDescent="0.25">
      <c r="M23" s="14" t="s">
        <v>107</v>
      </c>
      <c r="N23" s="14" t="s">
        <v>101</v>
      </c>
    </row>
    <row r="24" spans="13:14" x14ac:dyDescent="0.25">
      <c r="M24" s="14" t="s">
        <v>108</v>
      </c>
      <c r="N24" s="14" t="s">
        <v>102</v>
      </c>
    </row>
    <row r="25" spans="13:14" ht="15.75" thickBot="1" x14ac:dyDescent="0.3">
      <c r="M25" s="15" t="s">
        <v>109</v>
      </c>
      <c r="N25" s="15" t="s">
        <v>103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s m 1 q U O 6 D e F y p A A A A + A A A A B I A H A B D b 2 5 m a W c v U G F j a 2 F n Z S 5 4 b W w g o h g A K K A U A A A A A A A A A A A A A A A A A A A A A A A A A A A A h Y / R C o I w G I V f R X b v N s 1 Q 5 H d e B F 0 l R E F 0 O 9 b U k c 5 w s / l u X f R I v U J C W d 1 1 e Q 7 f g e 8 8 b n f I x 7 b x r r I 3 q t M Z C j B F n t S i O y l d Z W i w p Z + g n M G W i z O v p D f B 2 q S j U R m q r b 2 k h D j n s F v g r q 9 I S G l A j s V m L 2 r Z c l 9 p Y 7 k W E n 1 W p / 8 r x O D w k m E h j h O 8 j C O K o y Q A M t d Q K P 1 F w s k Y U y A / J a y G x g 6 9 Z G X v r 3 d A 5 g j k / Y I 9 A V B L A w Q U A A I A C A C y b W p 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m 1 q U C i K R 7 g O A A A A E Q A A A B M A H A B G b 3 J t d W x h c y 9 T Z W N 0 a W 9 u M S 5 t I K I Y A C i g F A A A A A A A A A A A A A A A A A A A A A A A A A A A A C t O T S 7 J z M 9 T C I b Q h t Y A U E s B A i 0 A F A A C A A g A s m 1 q U O 6 D e F y p A A A A + A A A A B I A A A A A A A A A A A A A A A A A A A A A A E N v b m Z p Z y 9 Q Y W N r Y W d l L n h t b F B L A Q I t A B Q A A g A I A L J t a l A P y u m r p A A A A O k A A A A T A A A A A A A A A A A A A A A A A P U A A A B b Q 2 9 u d G V u d F 9 U e X B l c 1 0 u e G 1 s U E s B A i 0 A F A A C A A g A s m 1 q U 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j G O O I 8 c p F H g / 8 3 O F u o H p U A A A A A A g A A A A A A E G Y A A A A B A A A g A A A A t U I K p k 8 s F i / k V i W u z 7 c d G F L R V l 0 b R a L U M d d M K a 5 3 Y E Q A A A A A D o A A A A A C A A A g A A A A E o M 7 r o j 3 6 8 A p x m a v y 3 f z R g U 6 r h + K V K g y N W g b e W / B 6 7 h Q A A A A W r o U 7 q v j W J k 2 Q y I y Q m 1 Z x U L j z 0 R B G 8 9 j Y R Q H N B / 6 6 b T F h T z L J R L 8 M S L u t 9 U a c B w + z y V 0 M s x d 0 F s H k O I t 4 f Y H C L N W f G G 4 C 9 d d s i J i Q F j M J R Z A A A A A M / z P B M 8 M R r T B O 7 H U 6 H l J Z c C h T Z i j d i u h L G / 2 f I t N m G O K C X y Q 9 B i w T i + f y 7 a T G Y q 2 2 7 5 1 V K r a l g 0 N h o 0 L L f N F A w = = < / D a t a M a s h u p > 
</file>

<file path=customXml/itemProps1.xml><?xml version="1.0" encoding="utf-8"?>
<ds:datastoreItem xmlns:ds="http://schemas.openxmlformats.org/officeDocument/2006/customXml" ds:itemID="{0EFFAF43-A900-47E1-93D2-BA05653B4A7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Tableau Général</vt:lpstr>
      <vt:lpstr>Listes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Khatcha</dc:creator>
  <cp:lastModifiedBy>Alexis Coppalle</cp:lastModifiedBy>
  <dcterms:created xsi:type="dcterms:W3CDTF">2020-02-06T10:39:32Z</dcterms:created>
  <dcterms:modified xsi:type="dcterms:W3CDTF">2020-03-18T15:37:48Z</dcterms:modified>
</cp:coreProperties>
</file>